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140" windowWidth="19440" windowHeight="11715" activeTab="0"/>
  </bookViews>
  <sheets>
    <sheet name="Приложение 2а " sheetId="1" r:id="rId1"/>
    <sheet name="Приложение 2в" sheetId="2" r:id="rId2"/>
    <sheet name="Приложение 2б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TABLE" localSheetId="2">'Приложение 2б'!$A$4:$F$12</definedName>
    <definedName name="TABLE" localSheetId="1">'Приложение 2в'!$A$8:$F$44</definedName>
    <definedName name="_xlnm.Print_Titles" localSheetId="2">'Приложение 2б'!$4:$5</definedName>
    <definedName name="_xlnm.Print_Titles" localSheetId="1">'Приложение 2в'!$8:$8</definedName>
    <definedName name="_xlnm.Print_Area" localSheetId="2">'Приложение 2б'!$A$1:$I$15</definedName>
    <definedName name="_xlnm.Print_Area" localSheetId="1">'Приложение 2в'!$A$1:$F$108</definedName>
  </definedNames>
  <calcPr fullCalcOnLoad="1"/>
</workbook>
</file>

<file path=xl/sharedStrings.xml><?xml version="1.0" encoding="utf-8"?>
<sst xmlns="http://schemas.openxmlformats.org/spreadsheetml/2006/main" count="290" uniqueCount="132">
  <si>
    <t>Наименование показателей</t>
  </si>
  <si>
    <t>процент</t>
  </si>
  <si>
    <t>№ 
п/п</t>
  </si>
  <si>
    <t>менее 150 кВт</t>
  </si>
  <si>
    <t>от 150 кВт до 670 кВт</t>
  </si>
  <si>
    <t>от 670 кВт до 10 МВт</t>
  </si>
  <si>
    <t>не менее 10 МВт</t>
  </si>
  <si>
    <t>Единица изменения</t>
  </si>
  <si>
    <t>руб./МВт·ч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</si>
  <si>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</si>
  <si>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</si>
  <si>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</si>
  <si>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1-е полу-годие</t>
  </si>
  <si>
    <t>2-е полу-годие</t>
  </si>
  <si>
    <t xml:space="preserve"> Цены (тарифы) по регулируемым видам деятельности организации</t>
  </si>
  <si>
    <t>3.</t>
  </si>
  <si>
    <t>2.</t>
  </si>
  <si>
    <t>Единица измерения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</si>
  <si>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</si>
  <si>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</si>
  <si>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</si>
  <si>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</si>
  <si>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</si>
  <si>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</si>
  <si>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</si>
  <si>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</si>
  <si>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</si>
  <si>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</si>
  <si>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</si>
  <si>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</si>
  <si>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</si>
  <si>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</si>
  <si>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</si>
  <si>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</si>
  <si>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</si>
  <si>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</si>
  <si>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</si>
  <si>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</si>
  <si>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</si>
  <si>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</si>
  <si>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</si>
  <si>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</si>
  <si>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</si>
  <si>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</si>
  <si>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</si>
  <si>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</si>
  <si>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</si>
  <si>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</si>
  <si>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</si>
  <si>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</si>
  <si>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</si>
  <si>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</si>
  <si>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</si>
  <si>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</si>
  <si>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</si>
  <si>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</si>
  <si>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</si>
  <si>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</si>
  <si>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</si>
  <si>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</si>
  <si>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</si>
  <si>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</si>
  <si>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</si>
  <si>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</si>
  <si>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</si>
  <si>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</si>
  <si>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</si>
  <si>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</si>
  <si>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</si>
  <si>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</si>
  <si>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</si>
  <si>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</si>
  <si>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</si>
  <si>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</si>
  <si>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</si>
  <si>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</si>
  <si>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</si>
  <si>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</si>
  <si>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</si>
  <si>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</si>
  <si>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</si>
  <si>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</si>
  <si>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</si>
  <si>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</si>
  <si>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</si>
  <si>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</si>
  <si>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</si>
  <si>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</si>
  <si>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</si>
  <si>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</si>
  <si>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</si>
  <si>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</si>
  <si>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</si>
  <si>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</si>
  <si>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</si>
  <si>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</si>
  <si>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</si>
  <si>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</si>
  <si>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</si>
  <si>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</si>
  <si>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</si>
  <si>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</si>
  <si>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</si>
  <si>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</si>
  <si>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</si>
  <si>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</si>
  <si>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</si>
  <si>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</si>
  <si>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</si>
  <si>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</si>
  <si>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 Информация об организации</t>
  </si>
  <si>
    <t>secr@esbt.ru</t>
  </si>
  <si>
    <t>ул.Российская., д.260 ,г.Челябинск, 454091</t>
  </si>
  <si>
    <t>8(351)733-08-00; 8(351)733-06-00</t>
  </si>
  <si>
    <t>8(351)733-06-34</t>
  </si>
  <si>
    <t>Соглашение о порядке, условиях и продлениисрока действия Отраслевого тарифного соглашения в электроэнергетике Российской Федерации на 2013 - 2015 годы на период   2016 - 2018 годов, утв. Объединением РаЭл, ВЭП 22.12.2014,                  действует с 01.01.2016 по 31.12.2018</t>
  </si>
  <si>
    <t>2-е полугодие</t>
  </si>
  <si>
    <t xml:space="preserve"> Основные показатели деятельности гарантирующего поставщика</t>
  </si>
  <si>
    <t>Публичное акционерное общество "Челябэнергосбыт"</t>
  </si>
  <si>
    <t>ПАО «Челябэнергосбыт»</t>
  </si>
  <si>
    <t>1-е полугодие</t>
  </si>
  <si>
    <t>Размещён проект корректировки инвестиционной программы на 2017-2019 года: http://esbt74.ru/about/investitsionnaja_programma/</t>
  </si>
  <si>
    <t>Головин Олег Анатольевич</t>
  </si>
  <si>
    <t>Фактические показатели 
за год, предшествующий базовому периоду
(2017 год)</t>
  </si>
  <si>
    <t>Показатели, утвержденные 
на базовый период
(2018 год)</t>
  </si>
  <si>
    <t>Предложения 
на расчетный период регулирования
(2019 год)</t>
  </si>
  <si>
    <t>Фактические показатели за год, предшествующий базовому периоду (2017 год)</t>
  </si>
  <si>
    <t>Показатели, утвержденные на базовый период (2018 г)</t>
  </si>
  <si>
    <t>Предложения на расчетный период регулирования (2019 г.)</t>
  </si>
  <si>
    <t>руб/МВтЧ</t>
  </si>
  <si>
    <t>Постановление Министертсва тарифного регулирования и энергетики от 31.10.2017 №53/7, адрес размещения: http://esbt74.ru/about/investitsionnaja_programma/arkhiv-2018-g.php</t>
  </si>
  <si>
    <t>Постановление Министертсва тарифного регулирования и энергетики от 27.10.2016 №47/1, адрес размещения: http://esbt74.ru/about/investitsionnaja_programma/itogovyy-proekt-investitsionnoy-programmy/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</si>
</sst>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%"/>
    <numFmt numFmtId="179" formatCode="#,##0.0000"/>
    <numFmt numFmtId="180" formatCode="#,##0.00000"/>
    <numFmt numFmtId="181" formatCode="#,##0.0"/>
    <numFmt numFmtId="182" formatCode="_(* #,##0.00_);_(* \(#,##0.00\);_(* &quot;-&quot;??_);_(@_)"/>
    <numFmt numFmtId="183" formatCode="_-* #,##0_-;\-* #,##0_-;_-* &quot;-&quot;_-;_-@_-"/>
    <numFmt numFmtId="184" formatCode="_-* #,##0.00_-;\-* #,##0.00_-;_-* &quot;-&quot;??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General_)"/>
    <numFmt numFmtId="188" formatCode="0.000%"/>
    <numFmt numFmtId="189" formatCode="#,##0.00;[Red]\-#,##0.00"/>
    <numFmt numFmtId="190" formatCode="_-* #,##0.0000_р_._-;\-* #,##0.0000_р_._-;_-* &quot;-&quot;??_р_._-;_-@_-"/>
    <numFmt numFmtId="191" formatCode="0.0000000"/>
    <numFmt numFmtId="192" formatCode="0.000000"/>
    <numFmt numFmtId="193" formatCode="0.00000"/>
    <numFmt numFmtId="194" formatCode="0.0000"/>
    <numFmt numFmtId="195" formatCode="[$-FC19]d\ mmmm\ yyyy\ &quot;г.&quot;"/>
    <numFmt numFmtId="196" formatCode="0.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 CYR"/>
      <family val="0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2"/>
      <color indexed="12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u val="single"/>
      <sz val="12"/>
      <color theme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 applyNumberFormat="0">
      <alignment horizontal="left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87" fontId="0" fillId="0" borderId="1">
      <alignment/>
      <protection locked="0"/>
    </xf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7" applyBorder="0">
      <alignment horizontal="center" vertical="center" wrapText="1"/>
      <protection/>
    </xf>
    <xf numFmtId="187" fontId="39" fillId="6" borderId="1">
      <alignment/>
      <protection/>
    </xf>
    <xf numFmtId="4" fontId="32" fillId="21" borderId="8" applyBorder="0">
      <alignment horizontal="right"/>
      <protection/>
    </xf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40" fillId="0" borderId="0">
      <alignment horizontal="center" vertical="top" wrapText="1"/>
      <protection/>
    </xf>
    <xf numFmtId="0" fontId="41" fillId="0" borderId="0">
      <alignment horizontal="center" vertical="center" wrapText="1"/>
      <protection/>
    </xf>
    <xf numFmtId="0" fontId="34" fillId="4" borderId="0" applyFill="0">
      <alignment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9" fillId="23" borderId="11" applyNumberFormat="0" applyFont="0" applyAlignment="0" applyProtection="0"/>
    <xf numFmtId="0" fontId="4" fillId="23" borderId="11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4" fillId="0" borderId="0">
      <alignment horizontal="center"/>
      <protection/>
    </xf>
    <xf numFmtId="169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9" fillId="0" borderId="0" applyFont="0" applyFill="0" applyBorder="0" applyAlignment="0" applyProtection="0"/>
    <xf numFmtId="4" fontId="32" fillId="4" borderId="0" applyFont="0" applyBorder="0">
      <alignment horizontal="right"/>
      <protection/>
    </xf>
    <xf numFmtId="4" fontId="32" fillId="4" borderId="0" applyFont="0" applyBorder="0">
      <alignment horizontal="right"/>
      <protection/>
    </xf>
    <xf numFmtId="4" fontId="32" fillId="7" borderId="13" applyBorder="0">
      <alignment horizontal="right"/>
      <protection/>
    </xf>
    <xf numFmtId="4" fontId="32" fillId="4" borderId="8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8" xfId="11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/>
    </xf>
    <xf numFmtId="0" fontId="21" fillId="0" borderId="8" xfId="118" applyFont="1" applyBorder="1" applyAlignment="1">
      <alignment horizontal="center" vertical="top" wrapText="1"/>
      <protection/>
    </xf>
    <xf numFmtId="0" fontId="21" fillId="0" borderId="8" xfId="118" applyFont="1" applyBorder="1" applyAlignment="1">
      <alignment horizontal="left" vertical="top" wrapText="1"/>
      <protection/>
    </xf>
    <xf numFmtId="0" fontId="21" fillId="0" borderId="8" xfId="118" applyFont="1" applyBorder="1" applyAlignment="1">
      <alignment horizontal="center" vertical="top"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8" xfId="118" applyFont="1" applyBorder="1" applyAlignment="1">
      <alignment horizontal="center" vertical="top" wrapText="1"/>
      <protection/>
    </xf>
    <xf numFmtId="0" fontId="23" fillId="0" borderId="8" xfId="118" applyFont="1" applyBorder="1" applyAlignment="1">
      <alignment horizontal="left" vertical="top" wrapText="1"/>
      <protection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8" xfId="0" applyFont="1" applyBorder="1" applyAlignment="1">
      <alignment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9" fillId="0" borderId="17" xfId="80" applyFont="1" applyBorder="1" applyAlignment="1">
      <alignment/>
    </xf>
    <xf numFmtId="0" fontId="27" fillId="0" borderId="0" xfId="0" applyFont="1" applyAlignment="1">
      <alignment/>
    </xf>
    <xf numFmtId="4" fontId="1" fillId="0" borderId="8" xfId="0" applyNumberFormat="1" applyFont="1" applyBorder="1" applyAlignment="1">
      <alignment horizontal="center" vertical="top"/>
    </xf>
    <xf numFmtId="176" fontId="1" fillId="0" borderId="8" xfId="0" applyNumberFormat="1" applyFont="1" applyBorder="1" applyAlignment="1">
      <alignment horizontal="center" vertical="top"/>
    </xf>
    <xf numFmtId="176" fontId="1" fillId="0" borderId="8" xfId="0" applyNumberFormat="1" applyFont="1" applyFill="1" applyBorder="1" applyAlignment="1">
      <alignment horizontal="center" vertical="top" wrapText="1"/>
    </xf>
    <xf numFmtId="10" fontId="1" fillId="0" borderId="8" xfId="127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28" fillId="0" borderId="8" xfId="0" applyNumberFormat="1" applyFont="1" applyBorder="1" applyAlignment="1">
      <alignment horizontal="center" vertical="top"/>
    </xf>
    <xf numFmtId="3" fontId="28" fillId="0" borderId="8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10" fontId="21" fillId="0" borderId="8" xfId="118" applyNumberFormat="1" applyFont="1" applyBorder="1" applyAlignment="1">
      <alignment horizontal="center" vertical="top"/>
      <protection/>
    </xf>
    <xf numFmtId="10" fontId="21" fillId="0" borderId="8" xfId="127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27" fillId="0" borderId="8" xfId="0" applyFont="1" applyBorder="1" applyAlignment="1">
      <alignment/>
    </xf>
    <xf numFmtId="177" fontId="1" fillId="0" borderId="8" xfId="0" applyNumberFormat="1" applyFont="1" applyBorder="1" applyAlignment="1">
      <alignment horizontal="center" vertical="top"/>
    </xf>
    <xf numFmtId="9" fontId="1" fillId="0" borderId="0" xfId="127" applyFont="1" applyAlignment="1">
      <alignment/>
    </xf>
    <xf numFmtId="171" fontId="1" fillId="0" borderId="0" xfId="139" applyFont="1" applyAlignment="1">
      <alignment/>
    </xf>
    <xf numFmtId="17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6" fontId="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1" fillId="0" borderId="0" xfId="127" applyNumberFormat="1" applyFont="1" applyAlignment="1">
      <alignment/>
    </xf>
    <xf numFmtId="4" fontId="21" fillId="0" borderId="8" xfId="127" applyNumberFormat="1" applyFont="1" applyBorder="1" applyAlignment="1">
      <alignment horizontal="center" vertical="top"/>
    </xf>
    <xf numFmtId="2" fontId="21" fillId="0" borderId="8" xfId="127" applyNumberFormat="1" applyFont="1" applyBorder="1" applyAlignment="1">
      <alignment horizontal="center" vertical="top"/>
    </xf>
    <xf numFmtId="2" fontId="21" fillId="0" borderId="8" xfId="118" applyNumberFormat="1" applyFont="1" applyBorder="1" applyAlignment="1">
      <alignment horizontal="center" vertical="top"/>
      <protection/>
    </xf>
    <xf numFmtId="2" fontId="2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" fontId="1" fillId="0" borderId="15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176" fontId="1" fillId="0" borderId="15" xfId="0" applyNumberFormat="1" applyFont="1" applyBorder="1" applyAlignment="1">
      <alignment horizontal="center" vertical="top"/>
    </xf>
    <xf numFmtId="176" fontId="1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1" fillId="0" borderId="8" xfId="118" applyFont="1" applyBorder="1" applyAlignment="1">
      <alignment horizontal="center" vertical="center" wrapText="1"/>
      <protection/>
    </xf>
    <xf numFmtId="4" fontId="21" fillId="0" borderId="15" xfId="127" applyNumberFormat="1" applyFont="1" applyBorder="1" applyAlignment="1">
      <alignment horizontal="center" vertical="top"/>
    </xf>
    <xf numFmtId="4" fontId="21" fillId="0" borderId="19" xfId="127" applyNumberFormat="1" applyFont="1" applyBorder="1" applyAlignment="1">
      <alignment horizontal="center" vertical="top"/>
    </xf>
    <xf numFmtId="2" fontId="21" fillId="0" borderId="15" xfId="118" applyNumberFormat="1" applyFont="1" applyBorder="1" applyAlignment="1">
      <alignment horizontal="center" vertical="top"/>
      <protection/>
    </xf>
    <xf numFmtId="2" fontId="21" fillId="0" borderId="19" xfId="118" applyNumberFormat="1" applyFont="1" applyBorder="1" applyAlignment="1">
      <alignment horizontal="center" vertical="top"/>
      <protection/>
    </xf>
    <xf numFmtId="2" fontId="21" fillId="0" borderId="15" xfId="127" applyNumberFormat="1" applyFont="1" applyBorder="1" applyAlignment="1">
      <alignment horizontal="center" vertical="top"/>
    </xf>
    <xf numFmtId="2" fontId="21" fillId="0" borderId="19" xfId="127" applyNumberFormat="1" applyFont="1" applyBorder="1" applyAlignment="1">
      <alignment horizontal="center" vertical="top"/>
    </xf>
  </cellXfs>
  <cellStyles count="135">
    <cellStyle name="Normal" xfId="0"/>
    <cellStyle name="%" xfId="15"/>
    <cellStyle name="%_Форма БДР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Comma [0]_irl tel sep5" xfId="53"/>
    <cellStyle name="Comma_irl tel sep5" xfId="54"/>
    <cellStyle name="Currency [0]" xfId="55"/>
    <cellStyle name="Currency_irl tel sep5" xfId="56"/>
    <cellStyle name="Normal_ASUS" xfId="57"/>
    <cellStyle name="Normal1" xfId="58"/>
    <cellStyle name="normбlnм_laroux" xfId="59"/>
    <cellStyle name="Price_Body" xfId="60"/>
    <cellStyle name="Акцент1" xfId="61"/>
    <cellStyle name="Акцент1 2" xfId="62"/>
    <cellStyle name="Акцент2" xfId="63"/>
    <cellStyle name="Акцент2 2" xfId="64"/>
    <cellStyle name="Акцент3" xfId="65"/>
    <cellStyle name="Акцент3 2" xfId="66"/>
    <cellStyle name="Акцент4" xfId="67"/>
    <cellStyle name="Акцент4 2" xfId="68"/>
    <cellStyle name="Акцент5" xfId="69"/>
    <cellStyle name="Акцент5 2" xfId="70"/>
    <cellStyle name="Акцент6" xfId="71"/>
    <cellStyle name="Акцент6 2" xfId="72"/>
    <cellStyle name="Беззащитный" xfId="73"/>
    <cellStyle name="Ввод " xfId="74"/>
    <cellStyle name="Ввод  2" xfId="75"/>
    <cellStyle name="Вывод" xfId="76"/>
    <cellStyle name="Вывод 2" xfId="77"/>
    <cellStyle name="Вычисление" xfId="78"/>
    <cellStyle name="Вычисление 2" xfId="79"/>
    <cellStyle name="Hyperlink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2 2 2" xfId="108"/>
    <cellStyle name="Обычный 2 3" xfId="109"/>
    <cellStyle name="Обычный 2_Лист1" xfId="110"/>
    <cellStyle name="Обычный 3" xfId="111"/>
    <cellStyle name="Обычный 3 2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_стр.1_5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Процентный 2" xfId="128"/>
    <cellStyle name="Процентный 2 2" xfId="129"/>
    <cellStyle name="Процентный 3" xfId="130"/>
    <cellStyle name="Связанная ячейка" xfId="131"/>
    <cellStyle name="Связанная ячейка 2" xfId="132"/>
    <cellStyle name="Стиль 1" xfId="133"/>
    <cellStyle name="Текст предупреждения" xfId="134"/>
    <cellStyle name="Текст предупреждения 2" xfId="135"/>
    <cellStyle name="Текстовый" xfId="136"/>
    <cellStyle name="Тысячи [0]_3Com" xfId="137"/>
    <cellStyle name="Тысячи_3Com" xfId="138"/>
    <cellStyle name="Comma" xfId="139"/>
    <cellStyle name="Comma [0]" xfId="140"/>
    <cellStyle name="Финансовый 2" xfId="141"/>
    <cellStyle name="Финансовый 2 2" xfId="142"/>
    <cellStyle name="Формула" xfId="143"/>
    <cellStyle name="Формула 2" xfId="144"/>
    <cellStyle name="ФормулаВБ" xfId="145"/>
    <cellStyle name="ФормулаНаКонтроль" xfId="146"/>
    <cellStyle name="Хороший" xfId="147"/>
    <cellStyle name="Хороший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97;&#1080;&#1090;&#1072;%20&#1090;&#1072;&#1088;&#1080;&#1092;&#1086;&#1074;\2019\&#1057;&#1073;&#1099;&#1090;&#1086;&#1074;&#1072;&#1103;%20&#1085;&#1072;&#1076;&#1073;&#1072;&#1074;&#1082;&#1072;\&#1069;&#1090;&#1072;&#1083;&#1086;&#1085;&#1085;&#1099;&#1081;%20&#1088;&#1072;&#1089;&#1095;&#1105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46&#1060;&#1086;&#1088;&#1084;&#1072;\&#1050;%20&#1086;&#1090;&#1087;&#1088;&#1072;&#1074;&#1082;&#1077;%20&#1074;%20&#1060;&#1057;&#1058;\2017\46EE.ST(v3.2)&#1043;&#1086;&#1076;_2017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46&#1060;&#1086;&#1088;&#1084;&#1072;\&#1050;%20&#1086;&#1090;&#1087;&#1088;&#1072;&#1074;&#1082;&#1077;%20&#1074;%20&#1060;&#1057;&#1058;\2017\2017%20&#1057;&#1042;&#1054;&#1044;&#1053;&#1067;&#1049;%20&#1086;&#1090;&#1095;&#1077;&#1090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87;&#1088;&#1086;&#1089;\&#1055;&#1088;&#1086;&#1095;&#1080;&#1077;\&#1060;&#1057;&#1041;\&#1044;&#1072;&#1085;&#1085;&#1099;&#1077;%20&#1074;%20&#1052;&#1058;&#1056;&#1080;&#106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97;&#1080;&#1090;&#1072;%20&#1090;&#1072;&#1088;&#1080;&#1092;&#1086;&#1074;\2019\&#1057;&#1073;&#1099;&#1090;&#1086;&#1074;&#1072;&#1103;%20&#1085;&#1072;&#1076;&#1073;&#1072;&#1074;&#1082;&#1072;\&#1069;&#1090;&#1072;&#1083;&#1086;&#1085;&#1085;&#1099;&#1081;%20&#1088;&#1072;&#1089;&#1095;&#1105;&#1090;_&#1048;&#1055;_&#1076;&#1086;_&#1082;&#1086;&#1088;&#1088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97;&#1080;&#1090;&#1072;%20&#1090;&#1072;&#1088;&#1080;&#1092;&#1086;&#1074;\&#1056;&#1072;&#1079;&#1076;&#1077;&#1083;&#1100;&#1085;&#1099;&#1081;%20&#1091;&#1095;&#1077;&#1090;\2017\2017%20&#1075;&#1086;&#1076;\&#1056;&#1072;&#1079;&#1076;&#1077;&#1083;&#1100;&#1085;&#1099;&#1081;%20&#1091;&#1095;&#1077;&#109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97;&#1080;&#1090;&#1072;%20&#1090;&#1072;&#1088;&#1080;&#1092;&#1086;&#1074;\2018\&#1057;&#1090;&#1088;&#1091;&#1082;&#1088;&#1072;%20&#1055;&#1040;&#1054;%20&#1063;&#1069;&#1057;%20(&#1085;&#1072;&#1089;&#1077;&#1083;&#1077;&#1085;&#1080;&#1077;%20&#1087;&#1088;&#1086;&#1095;&#1080;&#1077;)\&#1047;&#1072;&#1087;&#1088;&#1086;&#1089;%20&#1043;&#1055;_&#1055;&#1054;%202018_&#1087;&#1088;&#1080;&#1083;&#1086;&#1078;&#1077;&#1085;&#1080;&#1077;(&#1085;&#1072;&#1089;&#1077;&#1083;&#1077;&#1085;&#1080;&#1077;%20&#1087;&#1086;%20&#1079;&#1086;&#1085;&#1072;&#1084;%20&#1089;&#1091;&#1090;&#1086;&#1082;%202018)_&#1082;%20&#1086;&#1090;&#1087;&#1088;&#1072;&#1074;&#1082;&#1077;_&#1082;&#1086;&#1088;&#1088;&#1077;&#1082;&#1090;&#1080;&#1088;&#1086;&#1074;&#1082;&#1072;%20&#1087;&#1086;&#1090;&#1077;&#1088;&#110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72;&#1083;&#1072;&#1085;&#1089;\2019\&#1055;&#1088;&#1077;&#1076;&#1083;&#1086;&#1078;&#1077;&#1085;&#1080;&#1077;%20&#1085;&#1072;%2001.04.2018\FORM3.2019(v1.0)%20(3).xlsb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97;&#1080;&#1090;&#1072;%20&#1090;&#1072;&#1088;&#1080;&#1092;&#1086;&#1074;\&#1056;&#1072;&#1079;&#1076;&#1077;&#1083;&#1100;&#1085;&#1099;&#1081;%20&#1091;&#1095;&#1077;&#1090;\2017\2017%20&#1075;&#1086;&#1076;\&#1057;&#1084;&#1077;&#1090;&#1072;%20&#1079;&#1072;&#1090;&#1088;&#1072;&#1090;%202017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Население"/>
      <sheetName val="Формулы нас"/>
      <sheetName val="Проверка"/>
      <sheetName val="Сводная таблица НВВ"/>
      <sheetName val="Расчёт масштаба деятельности "/>
      <sheetName val="Нормативы"/>
      <sheetName val="Данные ТБР"/>
      <sheetName val="Предложение ГП"/>
      <sheetName val="Данные для перемен. состав."/>
      <sheetName val="Неподконтрольные расходы"/>
      <sheetName val="ИПЦ"/>
      <sheetName val="Экономичекси обоснован затраты"/>
      <sheetName val="Коэф определ долю НВВ для 2018"/>
      <sheetName val="Население"/>
      <sheetName val="Прочие"/>
      <sheetName val="ТСО"/>
      <sheetName val="Лист1"/>
      <sheetName val="выпадающие доходы"/>
      <sheetName val="Лист3"/>
      <sheetName val="к отпр. население"/>
      <sheetName val="к отпр. пр 670"/>
      <sheetName val="к отпр. пр от 670 до 10"/>
      <sheetName val="к отпр. пр не менее 10МВт"/>
      <sheetName val="к отпр. ТСО"/>
      <sheetName val="Расчёт доп дохода по прочим пот"/>
      <sheetName val="Доп доход от СН 1 пг"/>
      <sheetName val="Доп доход от СН 2 пг"/>
      <sheetName val="Лист5"/>
      <sheetName val="Лист2"/>
    </sheetNames>
    <sheetDataSet>
      <sheetData sheetId="3">
        <row r="15">
          <cell r="D15">
            <v>74482251.04999521</v>
          </cell>
          <cell r="E15">
            <v>188010742.60208353</v>
          </cell>
        </row>
        <row r="16">
          <cell r="D16">
            <v>104334899.69582288</v>
          </cell>
          <cell r="E16">
            <v>298840736.69450665</v>
          </cell>
        </row>
        <row r="17">
          <cell r="D17">
            <v>65665431.43364332</v>
          </cell>
          <cell r="E17">
            <v>193110411.51112166</v>
          </cell>
        </row>
        <row r="25">
          <cell r="D25">
            <v>83184318.6440678</v>
          </cell>
          <cell r="E25">
            <v>184823034.06799567</v>
          </cell>
        </row>
        <row r="29">
          <cell r="D29">
            <v>2130159000</v>
          </cell>
          <cell r="E29">
            <v>2801015495.7692647</v>
          </cell>
        </row>
        <row r="38">
          <cell r="D38">
            <v>0.35781</v>
          </cell>
        </row>
        <row r="39">
          <cell r="D39">
            <v>0.29844</v>
          </cell>
          <cell r="E39">
            <v>0.43842</v>
          </cell>
        </row>
        <row r="43">
          <cell r="D43">
            <v>0.17711</v>
          </cell>
          <cell r="E43">
            <v>0.35746</v>
          </cell>
        </row>
        <row r="46">
          <cell r="D46">
            <v>0.12653</v>
          </cell>
          <cell r="E46">
            <v>0.2312</v>
          </cell>
        </row>
        <row r="48">
          <cell r="E48">
            <v>0.09271</v>
          </cell>
        </row>
        <row r="49">
          <cell r="D49">
            <v>0.09271</v>
          </cell>
          <cell r="E49">
            <v>0.11915</v>
          </cell>
        </row>
        <row r="51">
          <cell r="D51">
            <v>0.10787</v>
          </cell>
        </row>
        <row r="52">
          <cell r="D52">
            <v>0.12003</v>
          </cell>
          <cell r="E52">
            <v>0.16851</v>
          </cell>
        </row>
      </sheetData>
      <sheetData sheetId="4">
        <row r="5">
          <cell r="B5">
            <v>1106663</v>
          </cell>
          <cell r="C5">
            <v>296977</v>
          </cell>
          <cell r="D5">
            <v>16212</v>
          </cell>
          <cell r="E5">
            <v>2691</v>
          </cell>
          <cell r="G5">
            <v>4522</v>
          </cell>
          <cell r="H5">
            <v>1638</v>
          </cell>
        </row>
        <row r="6">
          <cell r="B6">
            <v>1062826</v>
          </cell>
          <cell r="C6">
            <v>335647</v>
          </cell>
          <cell r="D6">
            <v>5055</v>
          </cell>
          <cell r="E6">
            <v>3227</v>
          </cell>
          <cell r="F6">
            <v>112882</v>
          </cell>
          <cell r="G6">
            <v>4054</v>
          </cell>
          <cell r="H6">
            <v>1519</v>
          </cell>
        </row>
      </sheetData>
      <sheetData sheetId="6">
        <row r="29">
          <cell r="C29">
            <v>1020841398.6301154</v>
          </cell>
          <cell r="D29">
            <v>986892799.1219795</v>
          </cell>
        </row>
        <row r="30">
          <cell r="C30">
            <v>1462379978.703523</v>
          </cell>
          <cell r="D30">
            <v>1413747789.3229368</v>
          </cell>
        </row>
        <row r="31">
          <cell r="C31">
            <v>1112851000</v>
          </cell>
          <cell r="D31">
            <v>1081789000.0000005</v>
          </cell>
        </row>
      </sheetData>
      <sheetData sheetId="8">
        <row r="31">
          <cell r="J31">
            <v>37519238756.37247</v>
          </cell>
        </row>
      </sheetData>
      <sheetData sheetId="9">
        <row r="45">
          <cell r="E45">
            <v>1854979121</v>
          </cell>
          <cell r="G45">
            <v>3532645515.1572</v>
          </cell>
        </row>
        <row r="46">
          <cell r="G46">
            <v>6931271612</v>
          </cell>
        </row>
        <row r="47">
          <cell r="E47">
            <v>944961167.9999999</v>
          </cell>
          <cell r="G47">
            <v>1819566366</v>
          </cell>
        </row>
        <row r="48">
          <cell r="E48">
            <v>663947306.9999999</v>
          </cell>
          <cell r="G48">
            <v>1309582343</v>
          </cell>
        </row>
        <row r="49">
          <cell r="E49">
            <v>989717294.9999999</v>
          </cell>
          <cell r="G49">
            <v>1970052167</v>
          </cell>
        </row>
        <row r="50">
          <cell r="E50">
            <v>927528122</v>
          </cell>
          <cell r="G50">
            <v>1832070736</v>
          </cell>
        </row>
        <row r="51">
          <cell r="E51">
            <v>1205110331</v>
          </cell>
          <cell r="G51">
            <v>2377058942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frmDateChoose"/>
      <sheetName val="modHyperlink"/>
      <sheetName val="Лист1"/>
      <sheetName val="Лист2"/>
      <sheetName val="Лист3"/>
      <sheetName val="Население и прир"/>
      <sheetName val="Эл"/>
      <sheetName val="Куп_Прод"/>
      <sheetName val="Продажа"/>
      <sheetName val="Покупка"/>
    </sheetNames>
    <sheetDataSet>
      <sheetData sheetId="5">
        <row r="18">
          <cell r="F18">
            <v>1126390.518</v>
          </cell>
        </row>
        <row r="21">
          <cell r="F21">
            <v>771602.3810000002</v>
          </cell>
        </row>
        <row r="24">
          <cell r="F24">
            <v>43359.849</v>
          </cell>
        </row>
        <row r="27">
          <cell r="F27">
            <v>28426.784</v>
          </cell>
        </row>
        <row r="30">
          <cell r="F30">
            <v>886139.961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населению"/>
      <sheetName val="ПО ПРОЧИЕ"/>
      <sheetName val="ПО ЧЭС"/>
      <sheetName val="Потери"/>
    </sheetNames>
    <sheetDataSet>
      <sheetData sheetId="0">
        <row r="10">
          <cell r="P10">
            <v>584849.842</v>
          </cell>
        </row>
        <row r="16">
          <cell r="O16">
            <v>676725.3340000001</v>
          </cell>
          <cell r="P16">
            <v>337407.59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в МТРиЭ"/>
      <sheetName val="Расчёт на единицу"/>
      <sheetName val="Лист3"/>
    </sheetNames>
    <sheetDataSet>
      <sheetData sheetId="1">
        <row r="10">
          <cell r="B10">
            <v>1419417</v>
          </cell>
          <cell r="C10">
            <v>41889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Население"/>
      <sheetName val="Формулы нас"/>
      <sheetName val="Проверка"/>
      <sheetName val="Сводная таблица НВВ"/>
      <sheetName val="Расчёт масштаба деятельности "/>
      <sheetName val="Нормативы"/>
      <sheetName val="Данные ТБР"/>
      <sheetName val="Предложение ГП"/>
      <sheetName val="Данные для перемен. состав."/>
      <sheetName val="Неподконтрольные расходы"/>
      <sheetName val="ИПЦ"/>
      <sheetName val="Экономичекси обоснован затраты"/>
      <sheetName val="Коэф определ долю НВВ для 2018"/>
      <sheetName val="Население"/>
      <sheetName val="Прочие"/>
      <sheetName val="ТСО"/>
      <sheetName val="Лист1"/>
      <sheetName val="выпадающие доходы"/>
      <sheetName val="Лист3"/>
      <sheetName val="к отпр. население"/>
      <sheetName val="к отпр. пр 670"/>
      <sheetName val="к отпр. пр от 670 до 10"/>
      <sheetName val="к отпр. пр не менее 10МВт"/>
      <sheetName val="к отпр. ТСО"/>
      <sheetName val="Расчёт доп дохода по прочим пот"/>
      <sheetName val="Доп доход от СН 1 пг"/>
      <sheetName val="Доп доход от СН 2 пг"/>
      <sheetName val="Лист5"/>
      <sheetName val="Лист2"/>
    </sheetNames>
    <sheetDataSet>
      <sheetData sheetId="4">
        <row r="5">
          <cell r="F5">
            <v>97687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 ТБР"/>
      <sheetName val="ФОРМА 2"/>
      <sheetName val="26ш"/>
      <sheetName val="91.01ш"/>
      <sheetName val="91.02ш"/>
      <sheetName val="41ш"/>
      <sheetName val="90ш"/>
      <sheetName val="1.1.внутрихоз "/>
      <sheetName val="1.2. внереализац"/>
      <sheetName val="1.3. прибыль"/>
      <sheetName val="Справочник"/>
      <sheetName val="Базы распределения"/>
    </sheetNames>
    <sheetDataSet>
      <sheetData sheetId="1">
        <row r="5">
          <cell r="J5">
            <v>38120452.17744915</v>
          </cell>
        </row>
        <row r="138">
          <cell r="J138">
            <v>585545.933752721</v>
          </cell>
        </row>
        <row r="187">
          <cell r="J187">
            <v>44573.42615</v>
          </cell>
        </row>
        <row r="234">
          <cell r="J234">
            <v>-233549.1621787129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8_ЭЭ_по зонам"/>
      <sheetName val="2018_мощность_по зонам"/>
    </sheetNames>
    <sheetDataSet>
      <sheetData sheetId="0">
        <row r="6">
          <cell r="C6">
            <v>1853.976</v>
          </cell>
          <cell r="S6">
            <v>3575.2106999999996</v>
          </cell>
        </row>
        <row r="7">
          <cell r="C7">
            <v>643.7270000000001</v>
          </cell>
          <cell r="S7">
            <v>1241.3637024080567</v>
          </cell>
        </row>
        <row r="12">
          <cell r="C12">
            <v>618.705</v>
          </cell>
          <cell r="S12">
            <v>1193.111969729947</v>
          </cell>
        </row>
        <row r="17">
          <cell r="C17">
            <v>482.659</v>
          </cell>
          <cell r="S17">
            <v>930.7605098314441</v>
          </cell>
        </row>
        <row r="22">
          <cell r="C22">
            <v>108.88547542586672</v>
          </cell>
          <cell r="S22">
            <v>209.97499345641802</v>
          </cell>
        </row>
        <row r="53">
          <cell r="C53">
            <v>408.7210489276546</v>
          </cell>
          <cell r="S53">
            <v>811.2931359840368</v>
          </cell>
        </row>
        <row r="54">
          <cell r="C54">
            <v>633.7730694673394</v>
          </cell>
          <cell r="S54">
            <v>1258.0114050387406</v>
          </cell>
        </row>
        <row r="55">
          <cell r="C55">
            <v>1069.4726682350615</v>
          </cell>
          <cell r="S55">
            <v>2122.855764678802</v>
          </cell>
        </row>
        <row r="56">
          <cell r="C56">
            <v>1519.9704606328423</v>
          </cell>
          <cell r="S56">
            <v>3049.303196294559</v>
          </cell>
        </row>
        <row r="57">
          <cell r="C57">
            <v>1090.8208527370996</v>
          </cell>
          <cell r="S57">
            <v>2197.316398003856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_ver"/>
      <sheetName val="et_union_hor"/>
      <sheetName val="modHTTP"/>
      <sheetName val="modReestr"/>
      <sheetName val="modfrmRegion"/>
      <sheetName val="modfrmAuthorization"/>
      <sheetName val="modfrmReestr"/>
      <sheetName val="TEHSHEET"/>
      <sheetName val="AllSheetsInThisWorkbook"/>
      <sheetName val="modInstruction"/>
      <sheetName val="modUpdTemplMain"/>
      <sheetName val="modfrmCheckUpdates"/>
      <sheetName val="modClassifierValidate"/>
      <sheetName val="modHyp"/>
      <sheetName val="modList01"/>
      <sheetName val="modList00"/>
      <sheetName val="modList02"/>
      <sheetName val="REESTR_CONSUMERS"/>
      <sheetName val="REESTR_GTP"/>
      <sheetName val="REESTR_SOC_NORM"/>
    </sheetNames>
    <sheetDataSet>
      <sheetData sheetId="16">
        <row r="21">
          <cell r="O21">
            <v>1037.053</v>
          </cell>
        </row>
      </sheetData>
      <sheetData sheetId="17">
        <row r="21">
          <cell r="O21">
            <v>855.4750000000001</v>
          </cell>
        </row>
      </sheetData>
      <sheetData sheetId="20">
        <row r="21">
          <cell r="O21">
            <v>3577.815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затрат"/>
      <sheetName val="ЭОЗ"/>
      <sheetName val="Заявка_внутрихоз_раб"/>
      <sheetName val="Заявка_внутрихоз"/>
      <sheetName val="Заявка_внереализ_раб"/>
      <sheetName val="Заявка_внереализ"/>
      <sheetName val="Заявка_прибыль_раб"/>
      <sheetName val="Заявка_прибыль"/>
      <sheetName val="фактические эталоны"/>
      <sheetName val="Лист1"/>
    </sheetNames>
    <sheetDataSet>
      <sheetData sheetId="7">
        <row r="31">
          <cell r="P31">
            <v>123410.80314777575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@esb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Layout" workbookViewId="0" topLeftCell="A1">
      <selection activeCell="B15" sqref="B15"/>
    </sheetView>
  </sheetViews>
  <sheetFormatPr defaultColWidth="9.00390625" defaultRowHeight="12.75"/>
  <cols>
    <col min="1" max="1" width="47.00390625" style="0" customWidth="1"/>
    <col min="2" max="2" width="69.375" style="0" customWidth="1"/>
    <col min="3" max="3" width="21.875" style="0" customWidth="1"/>
  </cols>
  <sheetData>
    <row r="1" spans="1:3" ht="12.75">
      <c r="A1" s="15"/>
      <c r="B1" s="15"/>
      <c r="C1" s="22"/>
    </row>
    <row r="2" spans="1:3" ht="12.75">
      <c r="A2" s="15"/>
      <c r="B2" s="15"/>
      <c r="C2" s="22"/>
    </row>
    <row r="3" spans="1:3" ht="12.75">
      <c r="A3" s="15"/>
      <c r="B3" s="15"/>
      <c r="C3" s="22"/>
    </row>
    <row r="4" spans="1:2" ht="12.75">
      <c r="A4" s="15"/>
      <c r="B4" s="15"/>
    </row>
    <row r="5" spans="1:2" ht="43.5" customHeight="1">
      <c r="A5" s="59" t="s">
        <v>110</v>
      </c>
      <c r="B5" s="60"/>
    </row>
    <row r="6" spans="1:2" ht="15.75">
      <c r="A6" s="17" t="s">
        <v>100</v>
      </c>
      <c r="B6" s="25" t="s">
        <v>118</v>
      </c>
    </row>
    <row r="7" spans="1:3" ht="15.75">
      <c r="A7" s="17" t="s">
        <v>101</v>
      </c>
      <c r="B7" s="1" t="s">
        <v>119</v>
      </c>
      <c r="C7" s="18"/>
    </row>
    <row r="8" spans="1:3" ht="15.75">
      <c r="A8" s="17" t="s">
        <v>102</v>
      </c>
      <c r="B8" s="26" t="s">
        <v>112</v>
      </c>
      <c r="C8" s="18"/>
    </row>
    <row r="9" spans="1:2" ht="15.75">
      <c r="A9" s="17" t="s">
        <v>103</v>
      </c>
      <c r="B9" s="25" t="s">
        <v>112</v>
      </c>
    </row>
    <row r="10" spans="1:2" ht="15.75">
      <c r="A10" s="17" t="s">
        <v>104</v>
      </c>
      <c r="B10" s="27">
        <v>7451213318</v>
      </c>
    </row>
    <row r="11" spans="1:2" ht="15.75">
      <c r="A11" s="17" t="s">
        <v>105</v>
      </c>
      <c r="B11" s="27">
        <v>742150001</v>
      </c>
    </row>
    <row r="12" spans="1:2" ht="15.75">
      <c r="A12" s="17" t="s">
        <v>106</v>
      </c>
      <c r="B12" s="25" t="s">
        <v>122</v>
      </c>
    </row>
    <row r="13" spans="1:2" ht="15.75">
      <c r="A13" s="17" t="s">
        <v>107</v>
      </c>
      <c r="B13" s="28" t="s">
        <v>111</v>
      </c>
    </row>
    <row r="14" spans="1:2" ht="15.75">
      <c r="A14" s="17" t="s">
        <v>108</v>
      </c>
      <c r="B14" s="41" t="s">
        <v>113</v>
      </c>
    </row>
    <row r="15" spans="1:3" ht="16.5" thickBot="1">
      <c r="A15" s="19" t="s">
        <v>109</v>
      </c>
      <c r="B15" s="29" t="s">
        <v>114</v>
      </c>
      <c r="C15" s="18"/>
    </row>
    <row r="16" spans="1:2" ht="15.75">
      <c r="A16" s="20"/>
      <c r="B16" s="21"/>
    </row>
  </sheetData>
  <sheetProtection/>
  <mergeCells count="1">
    <mergeCell ref="A5:B5"/>
  </mergeCells>
  <hyperlinks>
    <hyperlink ref="B13" r:id="rId1" display="secr@esbt.ru"/>
  </hyperlinks>
  <printOptions/>
  <pageMargins left="0.7" right="0.7" top="0.75" bottom="0.75" header="0.3" footer="0.3"/>
  <pageSetup fitToHeight="1" fitToWidth="1" horizontalDpi="600" verticalDpi="600" orientation="landscape" paperSize="9" scale="96" r:id="rId2"/>
  <headerFooter>
    <oddFooter>&amp;R7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view="pageBreakPreview" zoomScaleSheetLayoutView="100" workbookViewId="0" topLeftCell="A103">
      <selection activeCell="F102" sqref="F102"/>
    </sheetView>
  </sheetViews>
  <sheetFormatPr defaultColWidth="9.00390625" defaultRowHeight="12.75" outlineLevelRow="2"/>
  <cols>
    <col min="1" max="1" width="9.75390625" style="1" customWidth="1"/>
    <col min="2" max="2" width="45.75390625" style="1" customWidth="1"/>
    <col min="3" max="3" width="12.125" style="1" customWidth="1"/>
    <col min="4" max="4" width="34.00390625" style="1" customWidth="1"/>
    <col min="5" max="5" width="38.00390625" style="1" customWidth="1"/>
    <col min="6" max="6" width="35.75390625" style="1" customWidth="1"/>
    <col min="7" max="7" width="13.125" style="1" customWidth="1"/>
    <col min="8" max="8" width="15.25390625" style="46" customWidth="1"/>
    <col min="9" max="9" width="14.875" style="1" bestFit="1" customWidth="1"/>
    <col min="10" max="10" width="10.125" style="1" bestFit="1" customWidth="1"/>
    <col min="11" max="16384" width="9.125" style="1" customWidth="1"/>
  </cols>
  <sheetData>
    <row r="1" spans="5:6" ht="31.5" customHeight="1">
      <c r="E1" s="63"/>
      <c r="F1" s="64"/>
    </row>
    <row r="2" ht="15.75" hidden="1"/>
    <row r="3" ht="15.75" hidden="1"/>
    <row r="4" ht="15.75" hidden="1"/>
    <row r="5" spans="1:6" ht="16.5">
      <c r="A5" s="61" t="s">
        <v>117</v>
      </c>
      <c r="B5" s="62"/>
      <c r="C5" s="62"/>
      <c r="D5" s="62"/>
      <c r="E5" s="62"/>
      <c r="F5" s="62"/>
    </row>
    <row r="6" ht="13.5" customHeight="1"/>
    <row r="7" ht="15.75" hidden="1"/>
    <row r="8" spans="1:8" s="9" customFormat="1" ht="87.75" customHeight="1">
      <c r="A8" s="8" t="s">
        <v>2</v>
      </c>
      <c r="B8" s="8" t="s">
        <v>0</v>
      </c>
      <c r="C8" s="8" t="s">
        <v>17</v>
      </c>
      <c r="D8" s="8" t="s">
        <v>123</v>
      </c>
      <c r="E8" s="8" t="s">
        <v>124</v>
      </c>
      <c r="F8" s="8" t="s">
        <v>125</v>
      </c>
      <c r="H8" s="47"/>
    </row>
    <row r="9" spans="1:8" s="13" customFormat="1" ht="34.5" customHeight="1">
      <c r="A9" s="10" t="s">
        <v>18</v>
      </c>
      <c r="B9" s="11" t="s">
        <v>19</v>
      </c>
      <c r="C9" s="10"/>
      <c r="D9" s="35">
        <f>D11+D61+D74</f>
        <v>12840976.0691572</v>
      </c>
      <c r="E9" s="35">
        <f>E11+E61+E74</f>
        <v>13013990.599999994</v>
      </c>
      <c r="F9" s="35">
        <f>F11+F61+F74</f>
        <v>12613403.999999998</v>
      </c>
      <c r="H9" s="48"/>
    </row>
    <row r="10" spans="1:8" s="13" customFormat="1" ht="18" customHeight="1">
      <c r="A10" s="10"/>
      <c r="B10" s="11" t="s">
        <v>20</v>
      </c>
      <c r="C10" s="10"/>
      <c r="D10" s="34"/>
      <c r="E10" s="34"/>
      <c r="F10" s="34"/>
      <c r="H10" s="48"/>
    </row>
    <row r="11" spans="1:8" s="13" customFormat="1" ht="36.75" customHeight="1">
      <c r="A11" s="10" t="s">
        <v>21</v>
      </c>
      <c r="B11" s="11" t="s">
        <v>22</v>
      </c>
      <c r="C11" s="10" t="s">
        <v>23</v>
      </c>
      <c r="D11" s="35">
        <f>'[1]Неподконтрольные расходы'!$G$45/1000</f>
        <v>3532645.5151572</v>
      </c>
      <c r="E11" s="35">
        <f>'[7]2018_ЭЭ_по зонам'!$S$6*1000</f>
        <v>3575210.6999999997</v>
      </c>
      <c r="F11" s="35">
        <f>'[8]Год'!$O$21*1000</f>
        <v>3577815</v>
      </c>
      <c r="H11" s="48"/>
    </row>
    <row r="12" spans="1:8" s="13" customFormat="1" ht="20.25" customHeight="1" hidden="1" outlineLevel="1">
      <c r="A12" s="10" t="s">
        <v>24</v>
      </c>
      <c r="B12" s="11" t="s">
        <v>25</v>
      </c>
      <c r="C12" s="10" t="s">
        <v>23</v>
      </c>
      <c r="D12" s="34"/>
      <c r="E12" s="34"/>
      <c r="F12" s="34"/>
      <c r="H12" s="48"/>
    </row>
    <row r="13" spans="1:8" s="13" customFormat="1" ht="18.75" customHeight="1" hidden="1" outlineLevel="1">
      <c r="A13" s="10"/>
      <c r="B13" s="11" t="s">
        <v>26</v>
      </c>
      <c r="C13" s="10" t="s">
        <v>23</v>
      </c>
      <c r="D13" s="34"/>
      <c r="E13" s="34"/>
      <c r="F13" s="34"/>
      <c r="H13" s="48"/>
    </row>
    <row r="14" spans="1:8" s="13" customFormat="1" ht="21" customHeight="1" hidden="1" outlineLevel="1">
      <c r="A14" s="10"/>
      <c r="B14" s="11" t="s">
        <v>27</v>
      </c>
      <c r="C14" s="10" t="s">
        <v>23</v>
      </c>
      <c r="D14" s="34"/>
      <c r="E14" s="34"/>
      <c r="F14" s="34"/>
      <c r="H14" s="48"/>
    </row>
    <row r="15" spans="1:8" s="13" customFormat="1" ht="16.5" customHeight="1" collapsed="1">
      <c r="A15" s="10" t="s">
        <v>28</v>
      </c>
      <c r="B15" s="11" t="s">
        <v>29</v>
      </c>
      <c r="C15" s="10" t="s">
        <v>23</v>
      </c>
      <c r="D15" s="34"/>
      <c r="E15" s="34"/>
      <c r="F15" s="34"/>
      <c r="H15" s="48"/>
    </row>
    <row r="16" spans="1:10" s="13" customFormat="1" ht="16.5" customHeight="1">
      <c r="A16" s="10"/>
      <c r="B16" s="11" t="s">
        <v>26</v>
      </c>
      <c r="C16" s="10" t="s">
        <v>23</v>
      </c>
      <c r="D16" s="34">
        <f>'[1]Неподконтрольные расходы'!$E$45/1000</f>
        <v>1854979.121</v>
      </c>
      <c r="E16" s="40">
        <f>'[7]2018_ЭЭ_по зонам'!$C$6*1000</f>
        <v>1853976</v>
      </c>
      <c r="F16" s="34">
        <f>('[8]I квартал'!$O$21+'[8]II квартал'!$O$21)*1000</f>
        <v>1892528.0000000002</v>
      </c>
      <c r="H16" s="48"/>
      <c r="I16" s="48"/>
      <c r="J16" s="48"/>
    </row>
    <row r="17" spans="1:8" s="13" customFormat="1" ht="17.25" customHeight="1">
      <c r="A17" s="10"/>
      <c r="B17" s="11" t="s">
        <v>27</v>
      </c>
      <c r="C17" s="10" t="s">
        <v>23</v>
      </c>
      <c r="D17" s="34">
        <f>D11-D16</f>
        <v>1677666.3941572</v>
      </c>
      <c r="E17" s="34">
        <f>E11-E16</f>
        <v>1721234.6999999997</v>
      </c>
      <c r="F17" s="34">
        <f>F11-F16</f>
        <v>1685286.9999999998</v>
      </c>
      <c r="H17" s="48"/>
    </row>
    <row r="18" spans="1:8" s="13" customFormat="1" ht="16.5" customHeight="1">
      <c r="A18" s="10"/>
      <c r="B18" s="11" t="s">
        <v>20</v>
      </c>
      <c r="C18" s="10" t="s">
        <v>23</v>
      </c>
      <c r="D18" s="34"/>
      <c r="E18" s="34"/>
      <c r="F18" s="34"/>
      <c r="H18" s="48"/>
    </row>
    <row r="19" spans="1:8" s="14" customFormat="1" ht="79.5" customHeight="1">
      <c r="A19" s="10" t="s">
        <v>30</v>
      </c>
      <c r="B19" s="11" t="s">
        <v>31</v>
      </c>
      <c r="C19" s="10" t="s">
        <v>23</v>
      </c>
      <c r="D19" s="34">
        <f>'[2]Раздел I. В'!$F$18</f>
        <v>1126390.518</v>
      </c>
      <c r="E19" s="34">
        <f>'[7]2018_ЭЭ_по зонам'!$S$7*1000</f>
        <v>1241363.7024080567</v>
      </c>
      <c r="F19" s="34">
        <f>F24+F25</f>
        <v>1242267.965556901</v>
      </c>
      <c r="G19" s="49"/>
      <c r="H19" s="49"/>
    </row>
    <row r="20" spans="1:8" s="13" customFormat="1" ht="18.75" customHeight="1" hidden="1" outlineLevel="1">
      <c r="A20" s="10" t="s">
        <v>32</v>
      </c>
      <c r="B20" s="11" t="s">
        <v>25</v>
      </c>
      <c r="C20" s="10" t="s">
        <v>23</v>
      </c>
      <c r="D20" s="34"/>
      <c r="E20" s="34"/>
      <c r="F20" s="34"/>
      <c r="H20" s="48"/>
    </row>
    <row r="21" spans="1:8" s="13" customFormat="1" ht="18" customHeight="1" hidden="1" outlineLevel="1">
      <c r="A21" s="10"/>
      <c r="B21" s="11" t="s">
        <v>26</v>
      </c>
      <c r="C21" s="10" t="s">
        <v>23</v>
      </c>
      <c r="D21" s="34"/>
      <c r="E21" s="34"/>
      <c r="F21" s="34"/>
      <c r="H21" s="48"/>
    </row>
    <row r="22" spans="1:8" s="13" customFormat="1" ht="19.5" customHeight="1" hidden="1" outlineLevel="1">
      <c r="A22" s="10"/>
      <c r="B22" s="11" t="s">
        <v>27</v>
      </c>
      <c r="C22" s="10" t="s">
        <v>23</v>
      </c>
      <c r="D22" s="34"/>
      <c r="E22" s="34"/>
      <c r="F22" s="34"/>
      <c r="H22" s="48"/>
    </row>
    <row r="23" spans="1:8" s="13" customFormat="1" ht="19.5" customHeight="1" collapsed="1">
      <c r="A23" s="10" t="s">
        <v>33</v>
      </c>
      <c r="B23" s="11" t="s">
        <v>29</v>
      </c>
      <c r="C23" s="10" t="s">
        <v>23</v>
      </c>
      <c r="D23" s="34"/>
      <c r="E23" s="34"/>
      <c r="F23" s="34"/>
      <c r="H23" s="48"/>
    </row>
    <row r="24" spans="1:8" s="13" customFormat="1" ht="15" customHeight="1">
      <c r="A24" s="10"/>
      <c r="B24" s="11" t="s">
        <v>26</v>
      </c>
      <c r="C24" s="10" t="s">
        <v>23</v>
      </c>
      <c r="D24" s="37">
        <f>'[3]по населению'!$P$10</f>
        <v>584849.842</v>
      </c>
      <c r="E24" s="40">
        <f>'[7]2018_ЭЭ_по зонам'!$C$7*1000</f>
        <v>643727.0000000001</v>
      </c>
      <c r="F24" s="34">
        <f>$F$16*E24/$E$16</f>
        <v>657112.8061290979</v>
      </c>
      <c r="H24" s="48"/>
    </row>
    <row r="25" spans="1:8" s="13" customFormat="1" ht="19.5" customHeight="1">
      <c r="A25" s="10"/>
      <c r="B25" s="11" t="s">
        <v>27</v>
      </c>
      <c r="C25" s="10" t="s">
        <v>23</v>
      </c>
      <c r="D25" s="37">
        <f>D19-D24</f>
        <v>541540.676</v>
      </c>
      <c r="E25" s="34">
        <f>E19-E24</f>
        <v>597636.7024080566</v>
      </c>
      <c r="F25" s="34">
        <f>$F$17*E25/$E$17</f>
        <v>585155.1594278029</v>
      </c>
      <c r="H25" s="48"/>
    </row>
    <row r="26" spans="1:8" s="13" customFormat="1" ht="63" customHeight="1">
      <c r="A26" s="10" t="s">
        <v>34</v>
      </c>
      <c r="B26" s="11" t="s">
        <v>35</v>
      </c>
      <c r="C26" s="10" t="s">
        <v>23</v>
      </c>
      <c r="D26" s="34">
        <f>'[2]Раздел I. В'!$F$21</f>
        <v>771602.3810000002</v>
      </c>
      <c r="E26" s="34">
        <f>'[7]2018_ЭЭ_по зонам'!$S$12*1000</f>
        <v>1193111.9697299472</v>
      </c>
      <c r="F26" s="34">
        <f>F31+F32</f>
        <v>1193981.068798618</v>
      </c>
      <c r="H26" s="48"/>
    </row>
    <row r="27" spans="1:8" s="13" customFormat="1" ht="21.75" customHeight="1" hidden="1" outlineLevel="2">
      <c r="A27" s="10" t="s">
        <v>36</v>
      </c>
      <c r="B27" s="11" t="s">
        <v>25</v>
      </c>
      <c r="C27" s="10" t="s">
        <v>23</v>
      </c>
      <c r="D27" s="34"/>
      <c r="E27" s="34"/>
      <c r="F27" s="34"/>
      <c r="H27" s="48"/>
    </row>
    <row r="28" spans="1:8" s="13" customFormat="1" ht="19.5" customHeight="1" hidden="1" outlineLevel="2">
      <c r="A28" s="10"/>
      <c r="B28" s="11" t="s">
        <v>26</v>
      </c>
      <c r="C28" s="10" t="s">
        <v>23</v>
      </c>
      <c r="D28" s="34"/>
      <c r="E28" s="34"/>
      <c r="F28" s="34"/>
      <c r="H28" s="48"/>
    </row>
    <row r="29" spans="1:8" s="13" customFormat="1" ht="19.5" customHeight="1" hidden="1" outlineLevel="2">
      <c r="A29" s="10"/>
      <c r="B29" s="11" t="s">
        <v>27</v>
      </c>
      <c r="C29" s="10" t="s">
        <v>23</v>
      </c>
      <c r="D29" s="34"/>
      <c r="E29" s="34"/>
      <c r="F29" s="34"/>
      <c r="H29" s="48"/>
    </row>
    <row r="30" spans="1:8" s="13" customFormat="1" ht="20.25" customHeight="1" collapsed="1">
      <c r="A30" s="10" t="s">
        <v>37</v>
      </c>
      <c r="B30" s="11" t="s">
        <v>29</v>
      </c>
      <c r="C30" s="10" t="s">
        <v>23</v>
      </c>
      <c r="D30" s="34"/>
      <c r="E30" s="34"/>
      <c r="F30" s="34"/>
      <c r="H30" s="48"/>
    </row>
    <row r="31" spans="1:8" s="13" customFormat="1" ht="19.5" customHeight="1">
      <c r="A31" s="10"/>
      <c r="B31" s="11" t="s">
        <v>26</v>
      </c>
      <c r="C31" s="10" t="s">
        <v>23</v>
      </c>
      <c r="D31" s="37">
        <v>399910.688</v>
      </c>
      <c r="E31" s="40">
        <f>'[7]2018_ЭЭ_по зонам'!$C$12*1000</f>
        <v>618705</v>
      </c>
      <c r="F31" s="34">
        <f>$F$16*E31/$E$16</f>
        <v>631570.4929513652</v>
      </c>
      <c r="H31" s="48"/>
    </row>
    <row r="32" spans="1:8" s="13" customFormat="1" ht="18.75" customHeight="1">
      <c r="A32" s="10"/>
      <c r="B32" s="11" t="s">
        <v>27</v>
      </c>
      <c r="C32" s="10" t="s">
        <v>23</v>
      </c>
      <c r="D32" s="37">
        <v>371691.69300000014</v>
      </c>
      <c r="E32" s="34">
        <f>E26-E31</f>
        <v>574406.9697299472</v>
      </c>
      <c r="F32" s="34">
        <f>$F$17*E32/$E$17</f>
        <v>562410.5758472529</v>
      </c>
      <c r="H32" s="48"/>
    </row>
    <row r="33" spans="1:8" s="13" customFormat="1" ht="78.75" collapsed="1">
      <c r="A33" s="10" t="s">
        <v>38</v>
      </c>
      <c r="B33" s="11" t="s">
        <v>39</v>
      </c>
      <c r="C33" s="10" t="s">
        <v>23</v>
      </c>
      <c r="D33" s="34">
        <f>'[2]Раздел I. В'!$F$24</f>
        <v>43359.849</v>
      </c>
      <c r="E33" s="34"/>
      <c r="F33" s="34"/>
      <c r="H33" s="48"/>
    </row>
    <row r="34" spans="1:8" s="13" customFormat="1" ht="21" customHeight="1" hidden="1" outlineLevel="1">
      <c r="A34" s="10" t="s">
        <v>40</v>
      </c>
      <c r="B34" s="11" t="s">
        <v>25</v>
      </c>
      <c r="C34" s="10" t="s">
        <v>23</v>
      </c>
      <c r="D34" s="34"/>
      <c r="E34" s="34"/>
      <c r="F34" s="34"/>
      <c r="H34" s="48"/>
    </row>
    <row r="35" spans="1:8" s="13" customFormat="1" ht="15.75" customHeight="1" hidden="1" outlineLevel="1">
      <c r="A35" s="10"/>
      <c r="B35" s="11" t="s">
        <v>26</v>
      </c>
      <c r="C35" s="10" t="s">
        <v>23</v>
      </c>
      <c r="D35" s="34"/>
      <c r="E35" s="34"/>
      <c r="F35" s="34"/>
      <c r="H35" s="48"/>
    </row>
    <row r="36" spans="1:8" s="13" customFormat="1" ht="18.75" customHeight="1" hidden="1" outlineLevel="1">
      <c r="A36" s="10"/>
      <c r="B36" s="11" t="s">
        <v>27</v>
      </c>
      <c r="C36" s="10" t="s">
        <v>23</v>
      </c>
      <c r="D36" s="34"/>
      <c r="E36" s="34"/>
      <c r="F36" s="34"/>
      <c r="H36" s="48"/>
    </row>
    <row r="37" spans="1:8" s="13" customFormat="1" ht="17.25" customHeight="1" collapsed="1">
      <c r="A37" s="10" t="s">
        <v>41</v>
      </c>
      <c r="B37" s="11" t="s">
        <v>29</v>
      </c>
      <c r="C37" s="10" t="s">
        <v>23</v>
      </c>
      <c r="D37" s="34"/>
      <c r="E37" s="34"/>
      <c r="F37" s="34"/>
      <c r="H37" s="48"/>
    </row>
    <row r="38" spans="1:8" s="13" customFormat="1" ht="18" customHeight="1">
      <c r="A38" s="10"/>
      <c r="B38" s="11" t="s">
        <v>26</v>
      </c>
      <c r="C38" s="10" t="s">
        <v>23</v>
      </c>
      <c r="D38" s="37">
        <v>26157.769</v>
      </c>
      <c r="E38" s="34"/>
      <c r="F38" s="34"/>
      <c r="H38" s="48"/>
    </row>
    <row r="39" spans="1:8" s="13" customFormat="1" ht="20.25" customHeight="1">
      <c r="A39" s="10"/>
      <c r="B39" s="11" t="s">
        <v>27</v>
      </c>
      <c r="C39" s="10" t="s">
        <v>23</v>
      </c>
      <c r="D39" s="37">
        <v>17202.08</v>
      </c>
      <c r="E39" s="34"/>
      <c r="F39" s="34"/>
      <c r="H39" s="48"/>
    </row>
    <row r="40" spans="1:8" s="13" customFormat="1" ht="80.25" customHeight="1">
      <c r="A40" s="10" t="s">
        <v>42</v>
      </c>
      <c r="B40" s="11" t="s">
        <v>43</v>
      </c>
      <c r="C40" s="10" t="s">
        <v>23</v>
      </c>
      <c r="D40" s="34">
        <f>'[2]Раздел I. В'!$F$27</f>
        <v>28426.784</v>
      </c>
      <c r="E40" s="34"/>
      <c r="F40" s="34"/>
      <c r="H40" s="48"/>
    </row>
    <row r="41" spans="1:8" s="13" customFormat="1" ht="19.5" customHeight="1" hidden="1">
      <c r="A41" s="10" t="s">
        <v>44</v>
      </c>
      <c r="B41" s="11" t="s">
        <v>25</v>
      </c>
      <c r="C41" s="10" t="s">
        <v>23</v>
      </c>
      <c r="D41" s="34"/>
      <c r="E41" s="34"/>
      <c r="F41" s="34"/>
      <c r="H41" s="48"/>
    </row>
    <row r="42" spans="1:8" s="13" customFormat="1" ht="17.25" customHeight="1" hidden="1">
      <c r="A42" s="10"/>
      <c r="B42" s="11" t="s">
        <v>26</v>
      </c>
      <c r="C42" s="10" t="s">
        <v>23</v>
      </c>
      <c r="D42" s="34"/>
      <c r="E42" s="34"/>
      <c r="F42" s="34"/>
      <c r="H42" s="48"/>
    </row>
    <row r="43" spans="1:8" s="13" customFormat="1" ht="19.5" customHeight="1" hidden="1">
      <c r="A43" s="10"/>
      <c r="B43" s="11" t="s">
        <v>27</v>
      </c>
      <c r="C43" s="10" t="s">
        <v>23</v>
      </c>
      <c r="D43" s="34"/>
      <c r="E43" s="34"/>
      <c r="F43" s="34"/>
      <c r="H43" s="48"/>
    </row>
    <row r="44" spans="1:8" s="13" customFormat="1" ht="21" customHeight="1">
      <c r="A44" s="10" t="s">
        <v>45</v>
      </c>
      <c r="B44" s="11" t="s">
        <v>29</v>
      </c>
      <c r="C44" s="10" t="s">
        <v>23</v>
      </c>
      <c r="D44" s="34"/>
      <c r="E44" s="34"/>
      <c r="F44" s="34"/>
      <c r="H44" s="48"/>
    </row>
    <row r="45" spans="1:6" ht="18.75" customHeight="1">
      <c r="A45" s="10"/>
      <c r="B45" s="11" t="s">
        <v>26</v>
      </c>
      <c r="C45" s="10" t="s">
        <v>23</v>
      </c>
      <c r="D45" s="37">
        <v>17476.885</v>
      </c>
      <c r="E45" s="34"/>
      <c r="F45" s="34"/>
    </row>
    <row r="46" spans="1:8" s="15" customFormat="1" ht="17.25" customHeight="1">
      <c r="A46" s="10"/>
      <c r="B46" s="11" t="s">
        <v>27</v>
      </c>
      <c r="C46" s="10" t="s">
        <v>23</v>
      </c>
      <c r="D46" s="37">
        <v>10949.899000000001</v>
      </c>
      <c r="E46" s="34"/>
      <c r="F46" s="34"/>
      <c r="H46" s="50"/>
    </row>
    <row r="47" spans="1:8" s="15" customFormat="1" ht="34.5" customHeight="1">
      <c r="A47" s="10" t="s">
        <v>46</v>
      </c>
      <c r="B47" s="11" t="s">
        <v>47</v>
      </c>
      <c r="C47" s="10" t="s">
        <v>23</v>
      </c>
      <c r="D47" s="34">
        <f>'[2]Раздел I. В'!$F$30</f>
        <v>886139.961</v>
      </c>
      <c r="E47" s="34">
        <f>'[7]2018_ЭЭ_по зонам'!$S$17*1000</f>
        <v>930760.5098314441</v>
      </c>
      <c r="F47" s="34">
        <f>F52+F53</f>
        <v>931446.349780711</v>
      </c>
      <c r="H47" s="50"/>
    </row>
    <row r="48" spans="1:8" s="15" customFormat="1" ht="18" customHeight="1" hidden="1" outlineLevel="1">
      <c r="A48" s="10" t="s">
        <v>48</v>
      </c>
      <c r="B48" s="11" t="s">
        <v>25</v>
      </c>
      <c r="C48" s="10" t="s">
        <v>23</v>
      </c>
      <c r="D48" s="34"/>
      <c r="E48" s="34"/>
      <c r="F48" s="34"/>
      <c r="H48" s="50"/>
    </row>
    <row r="49" spans="1:8" s="15" customFormat="1" ht="16.5" customHeight="1" hidden="1" outlineLevel="1">
      <c r="A49" s="10"/>
      <c r="B49" s="11" t="s">
        <v>26</v>
      </c>
      <c r="C49" s="10" t="s">
        <v>23</v>
      </c>
      <c r="D49" s="34"/>
      <c r="E49" s="34"/>
      <c r="F49" s="34"/>
      <c r="H49" s="50"/>
    </row>
    <row r="50" spans="1:6" ht="16.5" customHeight="1" hidden="1" outlineLevel="1">
      <c r="A50" s="10"/>
      <c r="B50" s="11" t="s">
        <v>27</v>
      </c>
      <c r="C50" s="10" t="s">
        <v>23</v>
      </c>
      <c r="D50" s="34"/>
      <c r="E50" s="34"/>
      <c r="F50" s="34"/>
    </row>
    <row r="51" spans="1:6" ht="19.5" customHeight="1" collapsed="1">
      <c r="A51" s="10" t="s">
        <v>49</v>
      </c>
      <c r="B51" s="11" t="s">
        <v>29</v>
      </c>
      <c r="C51" s="10" t="s">
        <v>23</v>
      </c>
      <c r="D51" s="34"/>
      <c r="E51" s="34"/>
      <c r="F51" s="34"/>
    </row>
    <row r="52" spans="1:6" ht="15.75">
      <c r="A52" s="10"/>
      <c r="B52" s="11" t="s">
        <v>26</v>
      </c>
      <c r="C52" s="10" t="s">
        <v>23</v>
      </c>
      <c r="D52" s="37">
        <v>489176.347</v>
      </c>
      <c r="E52" s="40">
        <f>'[7]2018_ЭЭ_по зонам'!$C$17*1000</f>
        <v>482659</v>
      </c>
      <c r="F52" s="34">
        <v>492699.73947515804</v>
      </c>
    </row>
    <row r="53" spans="1:6" ht="15.75">
      <c r="A53" s="10"/>
      <c r="B53" s="11" t="s">
        <v>27</v>
      </c>
      <c r="C53" s="10" t="s">
        <v>23</v>
      </c>
      <c r="D53" s="37">
        <v>396963.614</v>
      </c>
      <c r="E53" s="34">
        <f>E47-E52</f>
        <v>448101.5098314441</v>
      </c>
      <c r="F53" s="34">
        <v>438746.61030555295</v>
      </c>
    </row>
    <row r="54" spans="1:6" ht="23.25" customHeight="1">
      <c r="A54" s="10" t="s">
        <v>50</v>
      </c>
      <c r="B54" s="11" t="s">
        <v>51</v>
      </c>
      <c r="C54" s="10" t="s">
        <v>23</v>
      </c>
      <c r="D54" s="34">
        <f>'[3]по населению'!$O$16</f>
        <v>676725.3340000001</v>
      </c>
      <c r="E54" s="34">
        <f>'[7]2018_ЭЭ_по зонам'!$S$22*1000</f>
        <v>209974.99345641801</v>
      </c>
      <c r="F54" s="34">
        <f>F59+F60</f>
        <v>210119.61586377025</v>
      </c>
    </row>
    <row r="55" spans="1:6" ht="15.75" customHeight="1" hidden="1" outlineLevel="1">
      <c r="A55" s="10" t="s">
        <v>52</v>
      </c>
      <c r="B55" s="11" t="s">
        <v>25</v>
      </c>
      <c r="C55" s="10" t="s">
        <v>23</v>
      </c>
      <c r="D55" s="34"/>
      <c r="E55" s="34"/>
      <c r="F55" s="34"/>
    </row>
    <row r="56" spans="1:6" ht="18.75" customHeight="1" hidden="1" outlineLevel="1">
      <c r="A56" s="10"/>
      <c r="B56" s="11" t="s">
        <v>26</v>
      </c>
      <c r="C56" s="10" t="s">
        <v>23</v>
      </c>
      <c r="D56" s="34"/>
      <c r="E56" s="34"/>
      <c r="F56" s="34"/>
    </row>
    <row r="57" spans="1:6" ht="20.25" customHeight="1" hidden="1" outlineLevel="1">
      <c r="A57" s="10"/>
      <c r="B57" s="11" t="s">
        <v>27</v>
      </c>
      <c r="C57" s="10" t="s">
        <v>23</v>
      </c>
      <c r="D57" s="34"/>
      <c r="E57" s="34"/>
      <c r="F57" s="34"/>
    </row>
    <row r="58" spans="1:6" ht="18" customHeight="1" collapsed="1">
      <c r="A58" s="10" t="s">
        <v>53</v>
      </c>
      <c r="B58" s="11" t="s">
        <v>29</v>
      </c>
      <c r="C58" s="10" t="s">
        <v>23</v>
      </c>
      <c r="D58" s="34"/>
      <c r="E58" s="34"/>
      <c r="F58" s="34"/>
    </row>
    <row r="59" spans="1:6" ht="15.75" customHeight="1">
      <c r="A59" s="10"/>
      <c r="B59" s="11" t="s">
        <v>26</v>
      </c>
      <c r="C59" s="10" t="s">
        <v>23</v>
      </c>
      <c r="D59" s="37">
        <f>'[3]по населению'!$P$16</f>
        <v>337407.59</v>
      </c>
      <c r="E59" s="34">
        <f>'[7]2018_ЭЭ_по зонам'!$C$22*1000</f>
        <v>108885.47542586671</v>
      </c>
      <c r="F59" s="34">
        <v>111144.96144437918</v>
      </c>
    </row>
    <row r="60" spans="1:6" ht="18" customHeight="1">
      <c r="A60" s="10"/>
      <c r="B60" s="11" t="s">
        <v>27</v>
      </c>
      <c r="C60" s="10" t="s">
        <v>23</v>
      </c>
      <c r="D60" s="37">
        <f>D54-D59</f>
        <v>339317.7440000001</v>
      </c>
      <c r="E60" s="34">
        <f>E54-E59</f>
        <v>101089.5180305513</v>
      </c>
      <c r="F60" s="34">
        <v>98974.65441939107</v>
      </c>
    </row>
    <row r="61" spans="1:10" ht="93" customHeight="1">
      <c r="A61" s="10" t="s">
        <v>54</v>
      </c>
      <c r="B61" s="11" t="s">
        <v>55</v>
      </c>
      <c r="C61" s="10" t="s">
        <v>23</v>
      </c>
      <c r="D61" s="35">
        <f>'[1]Неподконтрольные расходы'!$G$46/1000</f>
        <v>6931271.612</v>
      </c>
      <c r="E61" s="35">
        <f>E62+E65+E68+E71</f>
        <v>7241463.501996139</v>
      </c>
      <c r="F61" s="35">
        <f>F62+F65+F68+F71</f>
        <v>6840948.999999998</v>
      </c>
      <c r="G61" s="54"/>
      <c r="I61" s="46"/>
      <c r="J61" s="46"/>
    </row>
    <row r="62" spans="1:10" ht="18" customHeight="1">
      <c r="A62" s="10"/>
      <c r="B62" s="11" t="s">
        <v>3</v>
      </c>
      <c r="C62" s="10" t="s">
        <v>23</v>
      </c>
      <c r="D62" s="36">
        <f>'[1]Неподконтрольные расходы'!$G$47/1000</f>
        <v>1819566.366</v>
      </c>
      <c r="E62" s="35">
        <f>'[7]2018_ЭЭ_по зонам'!$S$53*1000</f>
        <v>811293.1359840368</v>
      </c>
      <c r="F62" s="35">
        <f>F63+F64</f>
        <v>767297.0536286744</v>
      </c>
      <c r="G62" s="55"/>
      <c r="I62" s="44"/>
      <c r="J62" s="46"/>
    </row>
    <row r="63" spans="1:9" ht="19.5" customHeight="1">
      <c r="A63" s="10"/>
      <c r="B63" s="11" t="s">
        <v>26</v>
      </c>
      <c r="C63" s="10" t="s">
        <v>23</v>
      </c>
      <c r="D63" s="37">
        <f>'[1]Неподконтрольные расходы'!$E$47/1000</f>
        <v>944961.1679999998</v>
      </c>
      <c r="E63" s="34">
        <f>'[7]2018_ЭЭ_по зонам'!$C$53*1000</f>
        <v>408721.04892765457</v>
      </c>
      <c r="F63" s="34">
        <v>390135.60573309474</v>
      </c>
      <c r="G63" s="55"/>
      <c r="H63" s="43"/>
      <c r="I63" s="45"/>
    </row>
    <row r="64" spans="1:9" ht="21" customHeight="1">
      <c r="A64" s="10"/>
      <c r="B64" s="11" t="s">
        <v>27</v>
      </c>
      <c r="C64" s="10" t="s">
        <v>23</v>
      </c>
      <c r="D64" s="37">
        <f>D62-D63</f>
        <v>874605.1980000001</v>
      </c>
      <c r="E64" s="34">
        <f>E62-E63</f>
        <v>402572.08705638227</v>
      </c>
      <c r="F64" s="34">
        <v>377161.4478955796</v>
      </c>
      <c r="G64" s="55"/>
      <c r="I64" s="45"/>
    </row>
    <row r="65" spans="1:9" ht="21" customHeight="1">
      <c r="A65" s="10"/>
      <c r="B65" s="11" t="s">
        <v>4</v>
      </c>
      <c r="C65" s="10" t="s">
        <v>23</v>
      </c>
      <c r="D65" s="36">
        <f>'[1]Неподконтрольные расходы'!$G$48/1000</f>
        <v>1309582.343</v>
      </c>
      <c r="E65" s="35">
        <f>'[7]2018_ЭЭ_по зонам'!$S$54*1000</f>
        <v>1258011.4050387405</v>
      </c>
      <c r="F65" s="35">
        <f>F66+F67</f>
        <v>1189789.9805927696</v>
      </c>
      <c r="G65" s="55"/>
      <c r="I65" s="46"/>
    </row>
    <row r="66" spans="1:7" ht="17.25" customHeight="1">
      <c r="A66" s="10"/>
      <c r="B66" s="11" t="s">
        <v>26</v>
      </c>
      <c r="C66" s="10" t="s">
        <v>23</v>
      </c>
      <c r="D66" s="37">
        <f>'[1]Неподконтрольные расходы'!$E$48/1000</f>
        <v>663947.3069999999</v>
      </c>
      <c r="E66" s="34">
        <f>'[7]2018_ЭЭ_по зонам'!$C$54*1000</f>
        <v>633773.0694673394</v>
      </c>
      <c r="F66" s="34">
        <v>604954.0169332675</v>
      </c>
      <c r="G66" s="55"/>
    </row>
    <row r="67" spans="1:9" ht="18" customHeight="1">
      <c r="A67" s="10"/>
      <c r="B67" s="11" t="s">
        <v>27</v>
      </c>
      <c r="C67" s="10" t="s">
        <v>23</v>
      </c>
      <c r="D67" s="37">
        <f>D65-D66</f>
        <v>645635.0360000002</v>
      </c>
      <c r="E67" s="34">
        <f>E65-E66</f>
        <v>624238.335571401</v>
      </c>
      <c r="F67" s="34">
        <v>584835.9636595022</v>
      </c>
      <c r="G67" s="55"/>
      <c r="I67" s="46"/>
    </row>
    <row r="68" spans="1:9" ht="16.5" customHeight="1">
      <c r="A68" s="10"/>
      <c r="B68" s="11" t="s">
        <v>5</v>
      </c>
      <c r="C68" s="10" t="s">
        <v>23</v>
      </c>
      <c r="D68" s="36">
        <f>'[1]Неподконтрольные расходы'!$G$49/1000</f>
        <v>1970052.167</v>
      </c>
      <c r="E68" s="35">
        <f>'[7]2018_ЭЭ_по зонам'!$S$55*1000</f>
        <v>2122855.7646788023</v>
      </c>
      <c r="F68" s="35">
        <f>F69+F70</f>
        <v>2007734.1977520948</v>
      </c>
      <c r="G68" s="55"/>
      <c r="I68" s="46"/>
    </row>
    <row r="69" spans="1:7" ht="16.5" customHeight="1">
      <c r="A69" s="10"/>
      <c r="B69" s="11" t="s">
        <v>26</v>
      </c>
      <c r="C69" s="10" t="s">
        <v>23</v>
      </c>
      <c r="D69" s="37">
        <f>'[1]Неподконтрольные расходы'!$E$49/1000</f>
        <v>989717.2949999999</v>
      </c>
      <c r="E69" s="34">
        <f>'[7]2018_ЭЭ_по зонам'!$C$55*1000</f>
        <v>1069472.6682350615</v>
      </c>
      <c r="F69" s="34">
        <f>'[1]Данные ТБР'!$C$29/1000</f>
        <v>1020841.3986301154</v>
      </c>
      <c r="G69" s="55"/>
    </row>
    <row r="70" spans="1:9" ht="15.75" customHeight="1">
      <c r="A70" s="10"/>
      <c r="B70" s="11" t="s">
        <v>27</v>
      </c>
      <c r="C70" s="10" t="s">
        <v>23</v>
      </c>
      <c r="D70" s="37">
        <f>D68-D69</f>
        <v>980334.872</v>
      </c>
      <c r="E70" s="34">
        <f>E68-E69</f>
        <v>1053383.096443741</v>
      </c>
      <c r="F70" s="34">
        <f>'[1]Данные ТБР'!$D$29/1000</f>
        <v>986892.7991219795</v>
      </c>
      <c r="G70" s="55"/>
      <c r="I70" s="46"/>
    </row>
    <row r="71" spans="1:9" ht="17.25" customHeight="1">
      <c r="A71" s="10"/>
      <c r="B71" s="11" t="s">
        <v>6</v>
      </c>
      <c r="C71" s="10" t="s">
        <v>23</v>
      </c>
      <c r="D71" s="36">
        <f>'[1]Неподконтрольные расходы'!$G$50/1000</f>
        <v>1832070.736</v>
      </c>
      <c r="E71" s="35">
        <f>'[7]2018_ЭЭ_по зонам'!$S$56*1000</f>
        <v>3049303.1962945587</v>
      </c>
      <c r="F71" s="35">
        <f>F72+F73</f>
        <v>2876127.7680264595</v>
      </c>
      <c r="G71" s="43"/>
      <c r="I71" s="46"/>
    </row>
    <row r="72" spans="1:6" ht="15" customHeight="1">
      <c r="A72" s="10"/>
      <c r="B72" s="11" t="s">
        <v>26</v>
      </c>
      <c r="C72" s="10" t="s">
        <v>23</v>
      </c>
      <c r="D72" s="37">
        <f>'[1]Неподконтрольные расходы'!$E$50/1000</f>
        <v>927528.122</v>
      </c>
      <c r="E72" s="34">
        <f>'[7]2018_ЭЭ_по зонам'!$C$56*1000</f>
        <v>1519970.4606328423</v>
      </c>
      <c r="F72" s="34">
        <f>'[1]Данные ТБР'!$C$30/1000</f>
        <v>1462379.9787035228</v>
      </c>
    </row>
    <row r="73" spans="1:9" ht="17.25" customHeight="1">
      <c r="A73" s="10"/>
      <c r="B73" s="11" t="s">
        <v>27</v>
      </c>
      <c r="C73" s="10" t="s">
        <v>23</v>
      </c>
      <c r="D73" s="37">
        <f>D71-D72</f>
        <v>904542.6140000001</v>
      </c>
      <c r="E73" s="34">
        <f>E71-E72</f>
        <v>1529332.7356617164</v>
      </c>
      <c r="F73" s="34">
        <f>'[1]Данные ТБР'!$D$30/1000</f>
        <v>1413747.7893229367</v>
      </c>
      <c r="I73" s="46"/>
    </row>
    <row r="74" spans="1:7" ht="48.75" customHeight="1">
      <c r="A74" s="10" t="s">
        <v>56</v>
      </c>
      <c r="B74" s="11" t="s">
        <v>57</v>
      </c>
      <c r="C74" s="10" t="s">
        <v>23</v>
      </c>
      <c r="D74" s="35">
        <f>'[1]Неподконтрольные расходы'!$G$51/1000</f>
        <v>2377058.942</v>
      </c>
      <c r="E74" s="35">
        <f>'[7]2018_ЭЭ_по зонам'!$S$57*1000</f>
        <v>2197316.398003856</v>
      </c>
      <c r="F74" s="35">
        <f>F75+F76</f>
        <v>2194640.0000000005</v>
      </c>
      <c r="G74" s="51"/>
    </row>
    <row r="75" spans="1:6" ht="19.5" customHeight="1">
      <c r="A75" s="10"/>
      <c r="B75" s="11" t="s">
        <v>58</v>
      </c>
      <c r="C75" s="10" t="s">
        <v>23</v>
      </c>
      <c r="D75" s="37">
        <f>'[1]Неподконтрольные расходы'!$E$51/1000</f>
        <v>1205110.331</v>
      </c>
      <c r="E75" s="34">
        <f>'[7]2018_ЭЭ_по зонам'!$C$57*1000</f>
        <v>1090820.8527370996</v>
      </c>
      <c r="F75" s="34">
        <f>'[1]Данные ТБР'!$C$31/1000</f>
        <v>1112851</v>
      </c>
    </row>
    <row r="76" spans="1:6" ht="19.5" customHeight="1">
      <c r="A76" s="10"/>
      <c r="B76" s="11" t="s">
        <v>59</v>
      </c>
      <c r="C76" s="10" t="s">
        <v>23</v>
      </c>
      <c r="D76" s="34">
        <f>D74-D75</f>
        <v>1171948.6109999998</v>
      </c>
      <c r="E76" s="34">
        <f>E74-E75</f>
        <v>1106495.5452667566</v>
      </c>
      <c r="F76" s="34">
        <f>'[1]Данные ТБР'!$D$31/1000</f>
        <v>1081789.0000000005</v>
      </c>
    </row>
    <row r="77" spans="1:6" ht="18.75" customHeight="1">
      <c r="A77" s="10" t="s">
        <v>16</v>
      </c>
      <c r="B77" s="11" t="s">
        <v>60</v>
      </c>
      <c r="C77" s="10" t="s">
        <v>63</v>
      </c>
      <c r="D77" s="30">
        <f>D79+D80+D85</f>
        <v>1461.322</v>
      </c>
      <c r="E77" s="30">
        <f>E79+E80+E85</f>
        <v>1440.8960000000002</v>
      </c>
      <c r="F77" s="30">
        <f>F79+F80+F85</f>
        <v>1461.322</v>
      </c>
    </row>
    <row r="78" spans="1:6" ht="15" customHeight="1">
      <c r="A78" s="10"/>
      <c r="B78" s="11" t="s">
        <v>20</v>
      </c>
      <c r="C78" s="10"/>
      <c r="D78" s="30"/>
      <c r="E78" s="30"/>
      <c r="F78" s="30"/>
    </row>
    <row r="79" spans="1:7" ht="32.25" customHeight="1">
      <c r="A79" s="10" t="s">
        <v>61</v>
      </c>
      <c r="B79" s="11" t="s">
        <v>62</v>
      </c>
      <c r="C79" s="10" t="s">
        <v>63</v>
      </c>
      <c r="D79" s="30">
        <f>'[4]Расчёт на единицу'!$B$10/1000</f>
        <v>1419.417</v>
      </c>
      <c r="E79" s="30">
        <f>('[1]Расчёт масштаба деятельности '!$B$6+'[1]Расчёт масштаба деятельности '!$C$6)/1000+(534+789)/1000</f>
        <v>1399.796</v>
      </c>
      <c r="F79" s="30">
        <f>D79</f>
        <v>1419.417</v>
      </c>
      <c r="G79" s="51"/>
    </row>
    <row r="80" spans="1:6" ht="66" customHeight="1">
      <c r="A80" s="10" t="s">
        <v>64</v>
      </c>
      <c r="B80" s="11" t="s">
        <v>65</v>
      </c>
      <c r="C80" s="10" t="s">
        <v>63</v>
      </c>
      <c r="D80" s="30">
        <f>'[4]Расчёт на единицу'!$C$10/1000</f>
        <v>41.889</v>
      </c>
      <c r="E80" s="30">
        <f>E81+E83+E84</f>
        <v>41.084</v>
      </c>
      <c r="F80" s="30">
        <f>D80</f>
        <v>41.889</v>
      </c>
    </row>
    <row r="81" spans="1:6" ht="18" customHeight="1">
      <c r="A81" s="10"/>
      <c r="B81" s="11" t="s">
        <v>3</v>
      </c>
      <c r="C81" s="10" t="s">
        <v>63</v>
      </c>
      <c r="D81" s="65">
        <v>41.403</v>
      </c>
      <c r="E81" s="65">
        <v>40.317</v>
      </c>
      <c r="F81" s="65">
        <f>D81</f>
        <v>41.403</v>
      </c>
    </row>
    <row r="82" spans="1:6" ht="21.75" customHeight="1">
      <c r="A82" s="10"/>
      <c r="B82" s="11" t="s">
        <v>4</v>
      </c>
      <c r="C82" s="10" t="s">
        <v>63</v>
      </c>
      <c r="D82" s="66"/>
      <c r="E82" s="66"/>
      <c r="F82" s="66"/>
    </row>
    <row r="83" spans="1:6" ht="15.75" customHeight="1">
      <c r="A83" s="10"/>
      <c r="B83" s="11" t="s">
        <v>5</v>
      </c>
      <c r="C83" s="10" t="s">
        <v>63</v>
      </c>
      <c r="D83" s="30">
        <v>0.433</v>
      </c>
      <c r="E83" s="30">
        <f>0.417</f>
        <v>0.417</v>
      </c>
      <c r="F83" s="30">
        <f>D83</f>
        <v>0.433</v>
      </c>
    </row>
    <row r="84" spans="1:6" ht="18.75" customHeight="1">
      <c r="A84" s="10"/>
      <c r="B84" s="11" t="s">
        <v>6</v>
      </c>
      <c r="C84" s="10" t="s">
        <v>63</v>
      </c>
      <c r="D84" s="30">
        <v>0.037</v>
      </c>
      <c r="E84" s="30">
        <f>0.35</f>
        <v>0.35</v>
      </c>
      <c r="F84" s="30">
        <f>D84</f>
        <v>0.037</v>
      </c>
    </row>
    <row r="85" spans="1:6" ht="53.25" customHeight="1">
      <c r="A85" s="10" t="s">
        <v>66</v>
      </c>
      <c r="B85" s="11" t="s">
        <v>67</v>
      </c>
      <c r="C85" s="10" t="s">
        <v>63</v>
      </c>
      <c r="D85" s="30">
        <f>16/1000</f>
        <v>0.016</v>
      </c>
      <c r="E85" s="30">
        <f>16/1000</f>
        <v>0.016</v>
      </c>
      <c r="F85" s="30">
        <f>D85</f>
        <v>0.016</v>
      </c>
    </row>
    <row r="86" spans="1:6" ht="32.25" customHeight="1">
      <c r="A86" s="10" t="s">
        <v>15</v>
      </c>
      <c r="B86" s="11" t="s">
        <v>68</v>
      </c>
      <c r="C86" s="10"/>
      <c r="D86" s="31">
        <v>1531.687</v>
      </c>
      <c r="E86" s="31">
        <v>1529.121</v>
      </c>
      <c r="F86" s="31">
        <v>1531.687</v>
      </c>
    </row>
    <row r="87" spans="1:6" ht="18" customHeight="1">
      <c r="A87" s="10"/>
      <c r="B87" s="11" t="s">
        <v>20</v>
      </c>
      <c r="C87" s="10"/>
      <c r="D87" s="12"/>
      <c r="E87" s="31"/>
      <c r="F87" s="31"/>
    </row>
    <row r="88" spans="1:6" ht="36.75" customHeight="1">
      <c r="A88" s="10" t="s">
        <v>69</v>
      </c>
      <c r="B88" s="11" t="s">
        <v>70</v>
      </c>
      <c r="C88" s="10" t="s">
        <v>63</v>
      </c>
      <c r="D88" s="31">
        <f>('[1]Расчёт масштаба деятельности '!$B$5+'[1]Расчёт масштаба деятельности '!$C$5+'[1]Расчёт масштаба деятельности '!$D$5+'[1]Расчёт масштаба деятельности '!$E$5)/1000</f>
        <v>1422.543</v>
      </c>
      <c r="E88" s="31">
        <f>('[1]Расчёт масштаба деятельности '!$B$6+'[1]Расчёт масштаба деятельности '!$C$6+'[1]Расчёт масштаба деятельности '!$D$6+'[1]Расчёт масштаба деятельности '!$E$6)/1000</f>
        <v>1406.755</v>
      </c>
      <c r="F88" s="31">
        <f>('[1]Расчёт масштаба деятельности '!$B$5+'[1]Расчёт масштаба деятельности '!$C$5+'[1]Расчёт масштаба деятельности '!$D$5+'[1]Расчёт масштаба деятельности '!$E$5)/1000</f>
        <v>1422.543</v>
      </c>
    </row>
    <row r="89" spans="1:6" ht="79.5" customHeight="1">
      <c r="A89" s="10" t="s">
        <v>71</v>
      </c>
      <c r="B89" s="11" t="s">
        <v>72</v>
      </c>
      <c r="C89" s="10" t="s">
        <v>63</v>
      </c>
      <c r="D89" s="31">
        <f>D90+D91+D92+D93</f>
        <v>103.84700000000001</v>
      </c>
      <c r="E89" s="31">
        <f>E90+E91+E92+E93</f>
        <v>118.45500000000001</v>
      </c>
      <c r="F89" s="31">
        <f>D89</f>
        <v>103.84700000000001</v>
      </c>
    </row>
    <row r="90" spans="1:6" ht="19.5" customHeight="1">
      <c r="A90" s="10"/>
      <c r="B90" s="11" t="s">
        <v>3</v>
      </c>
      <c r="C90" s="10" t="s">
        <v>63</v>
      </c>
      <c r="D90" s="67">
        <f>'[5]Расчёт масштаба деятельности '!$F$5/1000</f>
        <v>97.687</v>
      </c>
      <c r="E90" s="67">
        <f>'[1]Расчёт масштаба деятельности '!$F$6/1000</f>
        <v>112.882</v>
      </c>
      <c r="F90" s="67">
        <f>D90</f>
        <v>97.687</v>
      </c>
    </row>
    <row r="91" spans="1:8" ht="18" customHeight="1">
      <c r="A91" s="10"/>
      <c r="B91" s="11" t="s">
        <v>4</v>
      </c>
      <c r="C91" s="10" t="s">
        <v>63</v>
      </c>
      <c r="D91" s="68"/>
      <c r="E91" s="68"/>
      <c r="F91" s="68"/>
      <c r="H91" s="1"/>
    </row>
    <row r="92" spans="1:6" ht="18" customHeight="1">
      <c r="A92" s="10"/>
      <c r="B92" s="11" t="s">
        <v>5</v>
      </c>
      <c r="C92" s="10" t="s">
        <v>63</v>
      </c>
      <c r="D92" s="31">
        <f>'[1]Расчёт масштаба деятельности '!$G$5/1000</f>
        <v>4.522</v>
      </c>
      <c r="E92" s="31">
        <f>'[1]Расчёт масштаба деятельности '!$G$6/1000</f>
        <v>4.054</v>
      </c>
      <c r="F92" s="31">
        <f>D92</f>
        <v>4.522</v>
      </c>
    </row>
    <row r="93" spans="1:6" ht="15.75" customHeight="1">
      <c r="A93" s="10"/>
      <c r="B93" s="11" t="s">
        <v>6</v>
      </c>
      <c r="C93" s="10" t="s">
        <v>63</v>
      </c>
      <c r="D93" s="31">
        <f>'[1]Расчёт масштаба деятельности '!$H$5/1000</f>
        <v>1.638</v>
      </c>
      <c r="E93" s="31">
        <f>'[1]Расчёт масштаба деятельности '!$H$6/1000</f>
        <v>1.519</v>
      </c>
      <c r="F93" s="31">
        <f>D93</f>
        <v>1.638</v>
      </c>
    </row>
    <row r="94" spans="1:6" ht="27.75" customHeight="1">
      <c r="A94" s="10" t="s">
        <v>73</v>
      </c>
      <c r="B94" s="11" t="s">
        <v>74</v>
      </c>
      <c r="C94" s="10" t="s">
        <v>63</v>
      </c>
      <c r="D94" s="31">
        <f>D86</f>
        <v>1531.687</v>
      </c>
      <c r="E94" s="31">
        <f>E86</f>
        <v>1529.121</v>
      </c>
      <c r="F94" s="31">
        <f>F86</f>
        <v>1531.687</v>
      </c>
    </row>
    <row r="95" spans="1:6" ht="34.5" customHeight="1">
      <c r="A95" s="10" t="s">
        <v>75</v>
      </c>
      <c r="B95" s="11" t="s">
        <v>76</v>
      </c>
      <c r="C95" s="10" t="s">
        <v>77</v>
      </c>
      <c r="D95" s="34">
        <v>2194026.30666387</v>
      </c>
      <c r="E95" s="34">
        <f>'[1]Сводная таблица НВВ'!$D$29/1000</f>
        <v>2130159</v>
      </c>
      <c r="F95" s="34">
        <f>'[1]Сводная таблица НВВ'!$E$29/1000</f>
        <v>2801015.4957692646</v>
      </c>
    </row>
    <row r="96" spans="1:6" ht="36.75" customHeight="1">
      <c r="A96" s="10" t="s">
        <v>78</v>
      </c>
      <c r="B96" s="11" t="s">
        <v>79</v>
      </c>
      <c r="C96" s="10"/>
      <c r="D96" s="12"/>
      <c r="E96" s="31"/>
      <c r="F96" s="31"/>
    </row>
    <row r="97" spans="1:6" ht="21" customHeight="1">
      <c r="A97" s="10" t="s">
        <v>80</v>
      </c>
      <c r="B97" s="11" t="s">
        <v>81</v>
      </c>
      <c r="C97" s="10" t="s">
        <v>82</v>
      </c>
      <c r="D97" s="37">
        <v>1553.25</v>
      </c>
      <c r="E97" s="37">
        <v>1481.0833333333333</v>
      </c>
      <c r="F97" s="37">
        <f>D97</f>
        <v>1553.25</v>
      </c>
    </row>
    <row r="98" spans="1:6" ht="33" customHeight="1">
      <c r="A98" s="10" t="s">
        <v>83</v>
      </c>
      <c r="B98" s="11" t="s">
        <v>84</v>
      </c>
      <c r="C98" s="10" t="s">
        <v>85</v>
      </c>
      <c r="D98" s="42">
        <v>44.730301518321795</v>
      </c>
      <c r="E98" s="31">
        <v>36.983912162189704</v>
      </c>
      <c r="F98" s="31">
        <f>D98</f>
        <v>44.730301518321795</v>
      </c>
    </row>
    <row r="99" spans="1:6" ht="224.25" customHeight="1">
      <c r="A99" s="10" t="s">
        <v>86</v>
      </c>
      <c r="B99" s="11" t="s">
        <v>87</v>
      </c>
      <c r="C99" s="10"/>
      <c r="D99" s="32" t="s">
        <v>115</v>
      </c>
      <c r="E99" s="32" t="s">
        <v>115</v>
      </c>
      <c r="F99" s="32" t="s">
        <v>115</v>
      </c>
    </row>
    <row r="100" spans="1:6" ht="18" customHeight="1">
      <c r="A100" s="10" t="s">
        <v>88</v>
      </c>
      <c r="B100" s="11" t="s">
        <v>89</v>
      </c>
      <c r="C100" s="10" t="s">
        <v>77</v>
      </c>
      <c r="D100" s="37">
        <v>675265.09543</v>
      </c>
      <c r="E100" s="37">
        <f>'[1]Сводная таблица НВВ'!$D$15/1000</f>
        <v>74482.25104999522</v>
      </c>
      <c r="F100" s="34">
        <f>'[1]Сводная таблица НВВ'!$E$15/1000</f>
        <v>188010.74260208354</v>
      </c>
    </row>
    <row r="101" spans="1:6" ht="18.75" customHeight="1">
      <c r="A101" s="10" t="s">
        <v>90</v>
      </c>
      <c r="B101" s="11" t="s">
        <v>91</v>
      </c>
      <c r="C101" s="10" t="s">
        <v>77</v>
      </c>
      <c r="D101" s="37">
        <f>'[6]ФОРМА 2'!$J$187</f>
        <v>44573.42615</v>
      </c>
      <c r="E101" s="37">
        <f>'[1]Сводная таблица НВВ'!$D$16/1000</f>
        <v>104334.89969582288</v>
      </c>
      <c r="F101" s="34">
        <f>'[1]Сводная таблица НВВ'!$E$16/1000</f>
        <v>298840.73669450666</v>
      </c>
    </row>
    <row r="102" spans="1:6" ht="20.25" customHeight="1">
      <c r="A102" s="10" t="s">
        <v>92</v>
      </c>
      <c r="B102" s="11" t="s">
        <v>93</v>
      </c>
      <c r="C102" s="10" t="s">
        <v>77</v>
      </c>
      <c r="D102" s="37">
        <f>'[9]Заявка_прибыль'!$P$31</f>
        <v>123410.80314777575</v>
      </c>
      <c r="E102" s="37">
        <f>'[1]Сводная таблица НВВ'!$D$25/1000</f>
        <v>83184.3186440678</v>
      </c>
      <c r="F102" s="34">
        <f>'[1]Сводная таблица НВВ'!$E$25/1000</f>
        <v>184823.03406799567</v>
      </c>
    </row>
    <row r="103" spans="1:6" ht="15" customHeight="1">
      <c r="A103" s="10" t="s">
        <v>94</v>
      </c>
      <c r="B103" s="11" t="s">
        <v>95</v>
      </c>
      <c r="C103" s="10" t="s">
        <v>77</v>
      </c>
      <c r="D103" s="37">
        <f>'[6]ФОРМА 2'!$J$234</f>
        <v>-233549.1621787129</v>
      </c>
      <c r="E103" s="37">
        <f>E102+'[1]Сводная таблица НВВ'!$D$17/1000</f>
        <v>148849.75007771113</v>
      </c>
      <c r="F103" s="37">
        <f>F102+'[1]Сводная таблица НВВ'!$E$17/1000</f>
        <v>377933.44557911734</v>
      </c>
    </row>
    <row r="104" spans="1:6" ht="33.75" customHeight="1">
      <c r="A104" s="10" t="s">
        <v>96</v>
      </c>
      <c r="B104" s="11" t="s">
        <v>97</v>
      </c>
      <c r="C104" s="10" t="s">
        <v>1</v>
      </c>
      <c r="D104" s="33">
        <f>'[6]ФОРМА 2'!$J$138/'[6]ФОРМА 2'!$J$5</f>
        <v>0.015360414168935575</v>
      </c>
      <c r="E104" s="33">
        <f>(E103+E100+E101)*1000/'[1]Данные для перемен. состав.'!$J$31</f>
        <v>0.008733303544648185</v>
      </c>
      <c r="F104" s="33">
        <f>(F103+F100+F101)*1000/'[1]Данные для перемен. состав.'!$J$31</f>
        <v>0.023049106366232655</v>
      </c>
    </row>
    <row r="105" spans="1:6" ht="174.75" customHeight="1">
      <c r="A105" s="10" t="s">
        <v>98</v>
      </c>
      <c r="B105" s="11" t="s">
        <v>99</v>
      </c>
      <c r="C105" s="10"/>
      <c r="D105" s="52" t="s">
        <v>131</v>
      </c>
      <c r="E105" s="52" t="s">
        <v>130</v>
      </c>
      <c r="F105" s="52" t="s">
        <v>121</v>
      </c>
    </row>
    <row r="106" spans="1:8" s="15" customFormat="1" ht="17.25" customHeight="1">
      <c r="A106" s="16"/>
      <c r="H106" s="50"/>
    </row>
    <row r="108" ht="15.75">
      <c r="F108" s="24"/>
    </row>
    <row r="109" spans="1:8" ht="15.75">
      <c r="A109" s="53"/>
      <c r="B109" s="24"/>
      <c r="C109" s="24"/>
      <c r="D109" s="24"/>
      <c r="E109" s="24"/>
      <c r="F109" s="24"/>
      <c r="G109" s="24"/>
      <c r="H109" s="1"/>
    </row>
    <row r="110" spans="1:7" ht="15.75">
      <c r="A110" s="53"/>
      <c r="B110" s="24"/>
      <c r="C110" s="24"/>
      <c r="D110" s="24"/>
      <c r="E110" s="24"/>
      <c r="F110" s="24"/>
      <c r="G110" s="24"/>
    </row>
  </sheetData>
  <sheetProtection/>
  <mergeCells count="8">
    <mergeCell ref="A5:F5"/>
    <mergeCell ref="E1:F1"/>
    <mergeCell ref="D81:D82"/>
    <mergeCell ref="E81:E82"/>
    <mergeCell ref="F81:F82"/>
    <mergeCell ref="D90:D91"/>
    <mergeCell ref="E90:E91"/>
    <mergeCell ref="F90:F9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5" r:id="rId1"/>
  <rowBreaks count="1" manualBreakCount="1">
    <brk id="7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5.125" style="1" customWidth="1"/>
    <col min="2" max="2" width="43.125" style="1" customWidth="1"/>
    <col min="3" max="3" width="12.25390625" style="1" customWidth="1"/>
    <col min="4" max="4" width="11.125" style="1" customWidth="1"/>
    <col min="5" max="5" width="11.875" style="1" customWidth="1"/>
    <col min="6" max="6" width="11.375" style="1" customWidth="1"/>
    <col min="7" max="7" width="11.875" style="1" customWidth="1"/>
    <col min="8" max="8" width="15.25390625" style="1" customWidth="1"/>
    <col min="9" max="9" width="14.75390625" style="1" customWidth="1"/>
    <col min="10" max="16384" width="9.125" style="1" customWidth="1"/>
  </cols>
  <sheetData>
    <row r="1" spans="1:9" ht="16.5">
      <c r="A1" s="61" t="s">
        <v>14</v>
      </c>
      <c r="B1" s="69"/>
      <c r="C1" s="69"/>
      <c r="D1" s="69"/>
      <c r="E1" s="69"/>
      <c r="F1" s="69"/>
      <c r="G1" s="69"/>
      <c r="H1" s="69"/>
      <c r="I1" s="69"/>
    </row>
    <row r="4" spans="1:9" s="3" customFormat="1" ht="60.75" customHeight="1">
      <c r="A4" s="70" t="s">
        <v>2</v>
      </c>
      <c r="B4" s="70" t="s">
        <v>0</v>
      </c>
      <c r="C4" s="70" t="s">
        <v>7</v>
      </c>
      <c r="D4" s="70" t="s">
        <v>126</v>
      </c>
      <c r="E4" s="70"/>
      <c r="F4" s="70" t="s">
        <v>127</v>
      </c>
      <c r="G4" s="70"/>
      <c r="H4" s="70" t="s">
        <v>128</v>
      </c>
      <c r="I4" s="70"/>
    </row>
    <row r="5" spans="1:9" s="4" customFormat="1" ht="30" customHeight="1">
      <c r="A5" s="70"/>
      <c r="B5" s="70"/>
      <c r="C5" s="70"/>
      <c r="D5" s="2" t="s">
        <v>12</v>
      </c>
      <c r="E5" s="2" t="s">
        <v>13</v>
      </c>
      <c r="F5" s="2" t="s">
        <v>12</v>
      </c>
      <c r="G5" s="2" t="s">
        <v>13</v>
      </c>
      <c r="H5" s="2" t="s">
        <v>120</v>
      </c>
      <c r="I5" s="2" t="s">
        <v>116</v>
      </c>
    </row>
    <row r="6" spans="1:9" s="4" customFormat="1" ht="54" customHeight="1">
      <c r="A6" s="5">
        <v>1</v>
      </c>
      <c r="B6" s="6" t="s">
        <v>9</v>
      </c>
      <c r="C6" s="5" t="s">
        <v>8</v>
      </c>
      <c r="D6" s="7">
        <v>344.71</v>
      </c>
      <c r="E6" s="7">
        <f>F6</f>
        <v>357.81</v>
      </c>
      <c r="F6" s="7">
        <f>'[1]Сводная таблица НВВ'!$D$38*1000</f>
        <v>357.81</v>
      </c>
      <c r="G6" s="7">
        <f>'[1]Сводная таблица НВВ'!$D$39*1000</f>
        <v>298.44</v>
      </c>
      <c r="H6" s="7">
        <f>G6</f>
        <v>298.44</v>
      </c>
      <c r="I6" s="7">
        <f>'[1]Сводная таблица НВВ'!$E$39*1000</f>
        <v>438.41999999999996</v>
      </c>
    </row>
    <row r="7" spans="1:9" s="4" customFormat="1" ht="66.75" customHeight="1">
      <c r="A7" s="5" t="s">
        <v>16</v>
      </c>
      <c r="B7" s="6" t="s">
        <v>10</v>
      </c>
      <c r="C7" s="5" t="s">
        <v>8</v>
      </c>
      <c r="D7" s="7">
        <v>158.84</v>
      </c>
      <c r="E7" s="7">
        <f>F7</f>
        <v>107.86999999999999</v>
      </c>
      <c r="F7" s="7">
        <f>'[1]Сводная таблица НВВ'!$D$51*1000</f>
        <v>107.86999999999999</v>
      </c>
      <c r="G7" s="7">
        <f>'[1]Сводная таблица НВВ'!$D$52*1000</f>
        <v>120.03</v>
      </c>
      <c r="H7" s="7">
        <f>G7</f>
        <v>120.03</v>
      </c>
      <c r="I7" s="7">
        <f>'[1]Сводная таблица НВВ'!$E$52*1000</f>
        <v>168.51</v>
      </c>
    </row>
    <row r="8" spans="1:9" s="4" customFormat="1" ht="27" customHeight="1">
      <c r="A8" s="5" t="s">
        <v>15</v>
      </c>
      <c r="B8" s="6" t="s">
        <v>11</v>
      </c>
      <c r="C8" s="5" t="s">
        <v>1</v>
      </c>
      <c r="D8" s="7"/>
      <c r="E8" s="7"/>
      <c r="F8" s="7"/>
      <c r="G8" s="7"/>
      <c r="H8" s="7"/>
      <c r="I8" s="7"/>
    </row>
    <row r="9" spans="1:9" s="4" customFormat="1" ht="27" customHeight="1">
      <c r="A9" s="5"/>
      <c r="B9" s="6" t="s">
        <v>3</v>
      </c>
      <c r="C9" s="5" t="s">
        <v>129</v>
      </c>
      <c r="D9" s="39">
        <v>0.0958</v>
      </c>
      <c r="E9" s="39">
        <f>F9</f>
        <v>0.0523</v>
      </c>
      <c r="F9" s="38">
        <v>0.0523</v>
      </c>
      <c r="G9" s="71">
        <f>'[1]Сводная таблица НВВ'!$D$43*1000</f>
        <v>177.10999999999999</v>
      </c>
      <c r="H9" s="73">
        <f>G9</f>
        <v>177.10999999999999</v>
      </c>
      <c r="I9" s="75">
        <f>'[1]Сводная таблица НВВ'!$E$43*1000</f>
        <v>357.46</v>
      </c>
    </row>
    <row r="10" spans="1:9" s="4" customFormat="1" ht="27" customHeight="1">
      <c r="A10" s="5"/>
      <c r="B10" s="6" t="s">
        <v>4</v>
      </c>
      <c r="C10" s="5" t="s">
        <v>129</v>
      </c>
      <c r="D10" s="39">
        <v>0.0889</v>
      </c>
      <c r="E10" s="39">
        <f>F10</f>
        <v>0.0485</v>
      </c>
      <c r="F10" s="38">
        <v>0.0485</v>
      </c>
      <c r="G10" s="72"/>
      <c r="H10" s="74"/>
      <c r="I10" s="76"/>
    </row>
    <row r="11" spans="1:9" s="4" customFormat="1" ht="27" customHeight="1">
      <c r="A11" s="5"/>
      <c r="B11" s="6" t="s">
        <v>5</v>
      </c>
      <c r="C11" s="5" t="s">
        <v>129</v>
      </c>
      <c r="D11" s="39">
        <v>0.0605</v>
      </c>
      <c r="E11" s="39">
        <f>F11</f>
        <v>0.033</v>
      </c>
      <c r="F11" s="38">
        <v>0.033</v>
      </c>
      <c r="G11" s="56">
        <f>'[1]Сводная таблица НВВ'!$D$46*1000</f>
        <v>126.53</v>
      </c>
      <c r="H11" s="58">
        <f>G11</f>
        <v>126.53</v>
      </c>
      <c r="I11" s="57">
        <f>'[1]Сводная таблица НВВ'!$E$46*1000</f>
        <v>231.2</v>
      </c>
    </row>
    <row r="12" spans="1:9" s="4" customFormat="1" ht="27" customHeight="1">
      <c r="A12" s="5"/>
      <c r="B12" s="6" t="s">
        <v>6</v>
      </c>
      <c r="C12" s="5" t="s">
        <v>129</v>
      </c>
      <c r="D12" s="39">
        <v>0.0358</v>
      </c>
      <c r="E12" s="39">
        <f>F12</f>
        <v>0.0194</v>
      </c>
      <c r="F12" s="38">
        <v>0.0194</v>
      </c>
      <c r="G12" s="56">
        <f>'[1]Сводная таблица НВВ'!$D$49*1000</f>
        <v>92.71</v>
      </c>
      <c r="H12" s="58">
        <f>'[1]Сводная таблица НВВ'!$E$48*1000</f>
        <v>92.71</v>
      </c>
      <c r="I12" s="57">
        <f>'[1]Сводная таблица НВВ'!$E$49*1000</f>
        <v>119.15</v>
      </c>
    </row>
    <row r="13" ht="153" customHeight="1"/>
    <row r="14" spans="1:9" ht="15.75">
      <c r="A14" s="23"/>
      <c r="B14" s="53"/>
      <c r="C14" s="24"/>
      <c r="D14" s="24"/>
      <c r="E14" s="24"/>
      <c r="F14" s="24"/>
      <c r="G14" s="24"/>
      <c r="H14" s="24"/>
      <c r="I14" s="24"/>
    </row>
    <row r="15" spans="2:9" ht="15.75">
      <c r="B15" s="53"/>
      <c r="C15" s="24"/>
      <c r="D15" s="24"/>
      <c r="E15" s="24"/>
      <c r="F15" s="24"/>
      <c r="G15" s="24"/>
      <c r="H15" s="24"/>
      <c r="I15" s="24"/>
    </row>
  </sheetData>
  <sheetProtection/>
  <mergeCells count="10">
    <mergeCell ref="A1:I1"/>
    <mergeCell ref="A4:A5"/>
    <mergeCell ref="B4:B5"/>
    <mergeCell ref="C4:C5"/>
    <mergeCell ref="D4:E4"/>
    <mergeCell ref="G9:G10"/>
    <mergeCell ref="H9:H10"/>
    <mergeCell ref="I9:I10"/>
    <mergeCell ref="F4:G4"/>
    <mergeCell ref="H4:I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Зеленина Александра Михайловна</cp:lastModifiedBy>
  <cp:lastPrinted>2018-04-17T10:29:00Z</cp:lastPrinted>
  <dcterms:created xsi:type="dcterms:W3CDTF">2014-08-15T10:06:32Z</dcterms:created>
  <dcterms:modified xsi:type="dcterms:W3CDTF">2018-04-18T06:59:44Z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